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2026\2026 SLUŽBY\1. Větrolam V1 Hůrka\"/>
    </mc:Choice>
  </mc:AlternateContent>
  <bookViews>
    <workbookView xWindow="0" yWindow="0" windowWidth="23040" windowHeight="9405" tabRatio="500"/>
  </bookViews>
  <sheets>
    <sheet name="titul. stránka" sheetId="1" r:id="rId1"/>
    <sheet name="rozpočet" sheetId="2" r:id="rId2"/>
    <sheet name="seznam rostlin" sheetId="3" r:id="rId3"/>
    <sheet name="výkaz výměr" sheetId="4" r:id="rId4"/>
  </sheets>
  <definedNames>
    <definedName name="_xlnm.Print_Titles" localSheetId="1">rozpočet!$1:$1</definedName>
    <definedName name="_xlnm.Print_Area" localSheetId="1">rozpočet!$B$1:$H$230</definedName>
    <definedName name="_xlnm.Print_Area" localSheetId="2">'seznam rostlin'!$A$1:$T$91</definedName>
    <definedName name="_xlnm.Print_Area" localSheetId="0">'titul. stránka'!$A$1:$K$25</definedName>
    <definedName name="_xlnm.Print_Area" localSheetId="3">'výkaz výměr'!$A$1:$F$13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54" i="2" l="1"/>
  <c r="G22" i="2"/>
  <c r="G23" i="2"/>
  <c r="G24" i="2"/>
  <c r="G25" i="2"/>
  <c r="D10" i="4" l="1"/>
  <c r="D9" i="4"/>
  <c r="D8" i="4"/>
  <c r="D7" i="4"/>
  <c r="D5" i="4"/>
  <c r="D4" i="4"/>
  <c r="K89" i="3"/>
  <c r="G88" i="3"/>
  <c r="E88" i="3"/>
  <c r="K88" i="3" s="1"/>
  <c r="E87" i="3"/>
  <c r="K87" i="3" s="1"/>
  <c r="E86" i="3"/>
  <c r="K86" i="3" s="1"/>
  <c r="G85" i="3"/>
  <c r="E85" i="3"/>
  <c r="K85" i="3" s="1"/>
  <c r="K84" i="3"/>
  <c r="G84" i="3"/>
  <c r="G83" i="3"/>
  <c r="K83" i="3" s="1"/>
  <c r="K82" i="3"/>
  <c r="G82" i="3"/>
  <c r="E82" i="3"/>
  <c r="E81" i="3"/>
  <c r="K81" i="3" s="1"/>
  <c r="G78" i="3"/>
  <c r="E78" i="3"/>
  <c r="K78" i="3" s="1"/>
  <c r="K77" i="3"/>
  <c r="G76" i="3"/>
  <c r="K76" i="3" s="1"/>
  <c r="K75" i="3"/>
  <c r="G75" i="3"/>
  <c r="E74" i="3"/>
  <c r="K74" i="3" s="1"/>
  <c r="K73" i="3"/>
  <c r="E73" i="3"/>
  <c r="G72" i="3"/>
  <c r="E72" i="3"/>
  <c r="K72" i="3" s="1"/>
  <c r="G71" i="3"/>
  <c r="E71" i="3"/>
  <c r="K71" i="3" s="1"/>
  <c r="K79" i="3" s="1"/>
  <c r="G56" i="3"/>
  <c r="E56" i="3"/>
  <c r="J56" i="3" s="1"/>
  <c r="J55" i="3"/>
  <c r="E55" i="3"/>
  <c r="E54" i="3"/>
  <c r="J54" i="3" s="1"/>
  <c r="J53" i="3"/>
  <c r="G53" i="3"/>
  <c r="E53" i="3"/>
  <c r="G52" i="3"/>
  <c r="J52" i="3" s="1"/>
  <c r="J51" i="3"/>
  <c r="G51" i="3"/>
  <c r="G50" i="3"/>
  <c r="E50" i="3"/>
  <c r="J50" i="3" s="1"/>
  <c r="E49" i="3"/>
  <c r="J49" i="3" s="1"/>
  <c r="J46" i="3"/>
  <c r="G46" i="3"/>
  <c r="E46" i="3"/>
  <c r="J44" i="3"/>
  <c r="G44" i="3"/>
  <c r="G43" i="3"/>
  <c r="J43" i="3" s="1"/>
  <c r="J42" i="3"/>
  <c r="E42" i="3"/>
  <c r="E41" i="3"/>
  <c r="J41" i="3" s="1"/>
  <c r="J40" i="3"/>
  <c r="G40" i="3"/>
  <c r="E40" i="3"/>
  <c r="G39" i="3"/>
  <c r="E39" i="3"/>
  <c r="J39" i="3" s="1"/>
  <c r="J47" i="3" s="1"/>
  <c r="S32" i="3"/>
  <c r="S31" i="3"/>
  <c r="S30" i="3"/>
  <c r="S29" i="3"/>
  <c r="S28" i="3"/>
  <c r="S26" i="3"/>
  <c r="S25" i="3"/>
  <c r="S24" i="3"/>
  <c r="S23" i="3"/>
  <c r="M23" i="3"/>
  <c r="S22" i="3"/>
  <c r="G22" i="3"/>
  <c r="E22" i="3"/>
  <c r="M22" i="3" s="1"/>
  <c r="M21" i="3"/>
  <c r="E21" i="3"/>
  <c r="E20" i="3"/>
  <c r="M20" i="3" s="1"/>
  <c r="M19" i="3"/>
  <c r="G19" i="3"/>
  <c r="E19" i="3"/>
  <c r="M18" i="3"/>
  <c r="G18" i="3"/>
  <c r="G17" i="3"/>
  <c r="M17" i="3" s="1"/>
  <c r="S16" i="3"/>
  <c r="M16" i="3"/>
  <c r="G16" i="3"/>
  <c r="E16" i="3"/>
  <c r="S15" i="3"/>
  <c r="M15" i="3"/>
  <c r="M24" i="3" s="1"/>
  <c r="E15" i="3"/>
  <c r="S14" i="3"/>
  <c r="S13" i="3"/>
  <c r="S12" i="3"/>
  <c r="G12" i="3"/>
  <c r="E12" i="3"/>
  <c r="M12" i="3" s="1"/>
  <c r="S11" i="3"/>
  <c r="M11" i="3"/>
  <c r="M10" i="3"/>
  <c r="G10" i="3"/>
  <c r="S9" i="3"/>
  <c r="G9" i="3"/>
  <c r="M9" i="3" s="1"/>
  <c r="S8" i="3"/>
  <c r="E8" i="3"/>
  <c r="M8" i="3" s="1"/>
  <c r="S7" i="3"/>
  <c r="M7" i="3"/>
  <c r="E7" i="3"/>
  <c r="S6" i="3"/>
  <c r="M6" i="3"/>
  <c r="G6" i="3"/>
  <c r="E6" i="3"/>
  <c r="S5" i="3"/>
  <c r="M5" i="3"/>
  <c r="G5" i="3"/>
  <c r="E5" i="3"/>
  <c r="G212" i="2"/>
  <c r="E212" i="2"/>
  <c r="G211" i="2"/>
  <c r="G213" i="2" s="1"/>
  <c r="E207" i="2"/>
  <c r="G207" i="2" s="1"/>
  <c r="E206" i="2"/>
  <c r="G206" i="2" s="1"/>
  <c r="E205" i="2"/>
  <c r="G205" i="2" s="1"/>
  <c r="E204" i="2"/>
  <c r="G204" i="2" s="1"/>
  <c r="G203" i="2"/>
  <c r="G202" i="2"/>
  <c r="G201" i="2"/>
  <c r="G200" i="2"/>
  <c r="E199" i="2"/>
  <c r="G199" i="2" s="1"/>
  <c r="E195" i="2"/>
  <c r="G195" i="2" s="1"/>
  <c r="E194" i="2"/>
  <c r="G194" i="2" s="1"/>
  <c r="E193" i="2"/>
  <c r="G193" i="2" s="1"/>
  <c r="G192" i="2"/>
  <c r="G191" i="2"/>
  <c r="G190" i="2"/>
  <c r="G189" i="2"/>
  <c r="G188" i="2"/>
  <c r="E187" i="2"/>
  <c r="G187" i="2" s="1"/>
  <c r="G186" i="2"/>
  <c r="E179" i="2"/>
  <c r="G179" i="2" s="1"/>
  <c r="G180" i="2" s="1"/>
  <c r="G178" i="2"/>
  <c r="E174" i="2"/>
  <c r="G174" i="2" s="1"/>
  <c r="E173" i="2"/>
  <c r="G173" i="2" s="1"/>
  <c r="E172" i="2"/>
  <c r="G172" i="2" s="1"/>
  <c r="E171" i="2"/>
  <c r="G171" i="2" s="1"/>
  <c r="G170" i="2"/>
  <c r="G169" i="2"/>
  <c r="G168" i="2"/>
  <c r="E167" i="2"/>
  <c r="G167" i="2" s="1"/>
  <c r="E163" i="2"/>
  <c r="G163" i="2" s="1"/>
  <c r="E162" i="2"/>
  <c r="G162" i="2" s="1"/>
  <c r="E161" i="2"/>
  <c r="G161" i="2" s="1"/>
  <c r="G160" i="2"/>
  <c r="G159" i="2"/>
  <c r="G158" i="2"/>
  <c r="G157" i="2"/>
  <c r="G156" i="2"/>
  <c r="E155" i="2"/>
  <c r="G155" i="2" s="1"/>
  <c r="G146" i="2"/>
  <c r="G145" i="2"/>
  <c r="G147" i="2" s="1"/>
  <c r="E141" i="2"/>
  <c r="G141" i="2" s="1"/>
  <c r="E140" i="2"/>
  <c r="G140" i="2" s="1"/>
  <c r="E139" i="2"/>
  <c r="G139" i="2" s="1"/>
  <c r="G138" i="2"/>
  <c r="E138" i="2"/>
  <c r="G137" i="2"/>
  <c r="G136" i="2"/>
  <c r="G135" i="2"/>
  <c r="E134" i="2"/>
  <c r="G134" i="2" s="1"/>
  <c r="E130" i="2"/>
  <c r="G130" i="2" s="1"/>
  <c r="E129" i="2"/>
  <c r="G129" i="2" s="1"/>
  <c r="E128" i="2"/>
  <c r="G128" i="2" s="1"/>
  <c r="G127" i="2"/>
  <c r="G126" i="2"/>
  <c r="G125" i="2"/>
  <c r="G124" i="2"/>
  <c r="G123" i="2"/>
  <c r="E122" i="2"/>
  <c r="G122" i="2" s="1"/>
  <c r="G121" i="2"/>
  <c r="G112" i="2"/>
  <c r="G113" i="2" s="1"/>
  <c r="G108" i="2"/>
  <c r="E108" i="2"/>
  <c r="G107" i="2"/>
  <c r="G103" i="2"/>
  <c r="G102" i="2"/>
  <c r="E101" i="2"/>
  <c r="G101" i="2" s="1"/>
  <c r="G100" i="2"/>
  <c r="G99" i="2"/>
  <c r="E94" i="2"/>
  <c r="G94" i="2" s="1"/>
  <c r="E93" i="2"/>
  <c r="G93" i="2" s="1"/>
  <c r="E92" i="2"/>
  <c r="G92" i="2" s="1"/>
  <c r="E91" i="2"/>
  <c r="G91" i="2" s="1"/>
  <c r="G90" i="2"/>
  <c r="G88" i="2"/>
  <c r="E87" i="2"/>
  <c r="G87" i="2" s="1"/>
  <c r="E86" i="2"/>
  <c r="E95" i="2" s="1"/>
  <c r="G95" i="2" s="1"/>
  <c r="G85" i="2"/>
  <c r="G84" i="2"/>
  <c r="G83" i="2"/>
  <c r="E82" i="2"/>
  <c r="G82" i="2" s="1"/>
  <c r="G81" i="2"/>
  <c r="G80" i="2"/>
  <c r="E75" i="2"/>
  <c r="G75" i="2" s="1"/>
  <c r="E74" i="2"/>
  <c r="G74" i="2" s="1"/>
  <c r="E73" i="2"/>
  <c r="G73" i="2" s="1"/>
  <c r="E72" i="2"/>
  <c r="G72" i="2" s="1"/>
  <c r="E71" i="2"/>
  <c r="G71" i="2" s="1"/>
  <c r="E70" i="2"/>
  <c r="G70" i="2" s="1"/>
  <c r="G69" i="2"/>
  <c r="E67" i="2"/>
  <c r="G67" i="2" s="1"/>
  <c r="G66" i="2"/>
  <c r="E65" i="2"/>
  <c r="E76" i="2" s="1"/>
  <c r="G76" i="2" s="1"/>
  <c r="E64" i="2"/>
  <c r="G64" i="2" s="1"/>
  <c r="G63" i="2"/>
  <c r="G62" i="2"/>
  <c r="G61" i="2"/>
  <c r="G60" i="2"/>
  <c r="G59" i="2"/>
  <c r="G58" i="2"/>
  <c r="E57" i="2"/>
  <c r="G57" i="2" s="1"/>
  <c r="G56" i="2"/>
  <c r="G55" i="2"/>
  <c r="E51" i="2"/>
  <c r="G50" i="2"/>
  <c r="G49" i="2"/>
  <c r="G48" i="2"/>
  <c r="G47" i="2"/>
  <c r="G46" i="2"/>
  <c r="G45" i="2"/>
  <c r="G44" i="2"/>
  <c r="G43" i="2"/>
  <c r="G42" i="2"/>
  <c r="G51" i="2" s="1"/>
  <c r="E39" i="2"/>
  <c r="G38" i="2"/>
  <c r="G37" i="2"/>
  <c r="G36" i="2"/>
  <c r="G35" i="2"/>
  <c r="G34" i="2"/>
  <c r="G33" i="2"/>
  <c r="G32" i="2"/>
  <c r="G31" i="2"/>
  <c r="G26" i="2"/>
  <c r="G16" i="2"/>
  <c r="G15" i="2"/>
  <c r="G65" i="2" l="1"/>
  <c r="G142" i="2"/>
  <c r="G86" i="2"/>
  <c r="G131" i="2"/>
  <c r="G109" i="2"/>
  <c r="G96" i="2"/>
  <c r="G39" i="2"/>
  <c r="G17" i="2"/>
  <c r="G175" i="2"/>
  <c r="K90" i="3"/>
  <c r="J58" i="3"/>
  <c r="G164" i="2"/>
  <c r="G208" i="2"/>
  <c r="M13" i="3"/>
  <c r="E225" i="2"/>
  <c r="G18" i="2"/>
  <c r="G104" i="2"/>
  <c r="G77" i="2"/>
  <c r="G148" i="2"/>
  <c r="G149" i="2" s="1"/>
  <c r="G196" i="2"/>
  <c r="G214" i="2" l="1"/>
  <c r="G181" i="2"/>
  <c r="G182" i="2" s="1"/>
  <c r="G114" i="2"/>
  <c r="G115" i="2" s="1"/>
  <c r="G215" i="2"/>
  <c r="G218" i="2" l="1"/>
  <c r="E226" i="2"/>
  <c r="E227" i="2"/>
  <c r="G219" i="2"/>
  <c r="E228" i="2" l="1"/>
  <c r="E229" i="2" l="1"/>
  <c r="E230" i="2" s="1"/>
</calcChain>
</file>

<file path=xl/sharedStrings.xml><?xml version="1.0" encoding="utf-8"?>
<sst xmlns="http://schemas.openxmlformats.org/spreadsheetml/2006/main" count="849" uniqueCount="246">
  <si>
    <t>VĚTROLAM V1 HŮRKA UHERSKÝ BROD</t>
  </si>
  <si>
    <t>Dokumentace pro provádění stavby (DPS)</t>
  </si>
  <si>
    <t>ROZPOČET</t>
  </si>
  <si>
    <t>Investor:</t>
  </si>
  <si>
    <t>Město Uherský Brod</t>
  </si>
  <si>
    <t>Masarykovo náměstí 1</t>
  </si>
  <si>
    <t>688 01 Uherský Brod</t>
  </si>
  <si>
    <t>Pořadové číslo</t>
  </si>
  <si>
    <t>Měrná jednotka</t>
  </si>
  <si>
    <t>Počet jednotek</t>
  </si>
  <si>
    <t>Kč/MJ</t>
  </si>
  <si>
    <t>Cena (Kč)</t>
  </si>
  <si>
    <t>Poznámka</t>
  </si>
  <si>
    <t>Specifikace: plošné opatření</t>
  </si>
  <si>
    <t>plocha opatření</t>
  </si>
  <si>
    <r>
      <rPr>
        <sz val="11"/>
        <color rgb="FF000000"/>
        <rFont val="Calibri"/>
        <family val="2"/>
        <charset val="1"/>
      </rPr>
      <t>m</t>
    </r>
    <r>
      <rPr>
        <sz val="11"/>
        <color rgb="FF000000"/>
        <rFont val="Calibri"/>
        <family val="2"/>
        <charset val="238"/>
      </rPr>
      <t>²</t>
    </r>
  </si>
  <si>
    <t>plocha skupinových výsadeb</t>
  </si>
  <si>
    <t>obvod oplocenky</t>
  </si>
  <si>
    <t>m</t>
  </si>
  <si>
    <t>počet stromů (krytokořenné, OK 8-10 cm)</t>
  </si>
  <si>
    <t>ks</t>
  </si>
  <si>
    <t>počet keřů (krytokořenné, výška 40 – 60 cm)</t>
  </si>
  <si>
    <t>plocha výsevu travní směsi</t>
  </si>
  <si>
    <t>GEODETICKÉ ZAMĚŘENÍ</t>
  </si>
  <si>
    <t>REALIZACE</t>
  </si>
  <si>
    <t>GP01b1</t>
  </si>
  <si>
    <t>Zaměření, vytyčení a vyhotovení geometrického plánu</t>
  </si>
  <si>
    <t>GP01a</t>
  </si>
  <si>
    <t>Stabilizace lomových bodů mezníkem</t>
  </si>
  <si>
    <t>GEODETICKÉ ZAMĚŘENÍ VČ. DPH</t>
  </si>
  <si>
    <t>Příprava půdy</t>
  </si>
  <si>
    <t xml:space="preserve">Úprava půdy podmítkou ploch do 5 ha sklonu do 5° </t>
  </si>
  <si>
    <t>Smykování na plochách přes 1 ha v půdě těžké</t>
  </si>
  <si>
    <t xml:space="preserve">Obdělání půdy vláčením v rovině a svahu do 1:5 </t>
  </si>
  <si>
    <t>Vytyčení výsadeb zapojených nebo v záhonu plochy přes 100 m2 s rozmístěním rostlin ve sponu</t>
  </si>
  <si>
    <t>mezisoučet</t>
  </si>
  <si>
    <t>Rostlinný materiál</t>
  </si>
  <si>
    <t>Stromy</t>
  </si>
  <si>
    <t>krytokořenný strom OK 8 – 10 cm</t>
  </si>
  <si>
    <t>QP</t>
  </si>
  <si>
    <t>Quercus petraea</t>
  </si>
  <si>
    <t>TC</t>
  </si>
  <si>
    <t xml:space="preserve">Tilia cordata </t>
  </si>
  <si>
    <t>AC</t>
  </si>
  <si>
    <t>Acer campestre</t>
  </si>
  <si>
    <t>SA</t>
  </si>
  <si>
    <t>Sorbus aucuparia</t>
  </si>
  <si>
    <t>CB</t>
  </si>
  <si>
    <t xml:space="preserve">Carpinus betulus </t>
  </si>
  <si>
    <t>PP</t>
  </si>
  <si>
    <t>Pyrus pyraster</t>
  </si>
  <si>
    <t>AP</t>
  </si>
  <si>
    <t>Acer platanoides</t>
  </si>
  <si>
    <t xml:space="preserve">PT </t>
  </si>
  <si>
    <t>Populus tremula</t>
  </si>
  <si>
    <t>Keře</t>
  </si>
  <si>
    <t>krytokořenné keře výšky 40 – 60 cm</t>
  </si>
  <si>
    <t>LV</t>
  </si>
  <si>
    <t>Ligustrum vulgare</t>
  </si>
  <si>
    <t>SS</t>
  </si>
  <si>
    <t>Cornus sanguinea</t>
  </si>
  <si>
    <t>LX</t>
  </si>
  <si>
    <t>Lonicera xylosteum</t>
  </si>
  <si>
    <t>CM</t>
  </si>
  <si>
    <t>Crataegus monogyna</t>
  </si>
  <si>
    <t>RC</t>
  </si>
  <si>
    <t>Rhamnus catharticus</t>
  </si>
  <si>
    <t>EE</t>
  </si>
  <si>
    <t>Euonymus europaeus</t>
  </si>
  <si>
    <t>SP</t>
  </si>
  <si>
    <t>Staphyllea pinnata</t>
  </si>
  <si>
    <t>SN</t>
  </si>
  <si>
    <t>Sambucus nigra</t>
  </si>
  <si>
    <t>CL</t>
  </si>
  <si>
    <t>Crataegus laevigata</t>
  </si>
  <si>
    <t>VÝSADBA</t>
  </si>
  <si>
    <r>
      <rPr>
        <sz val="11"/>
        <color rgb="FF000000"/>
        <rFont val="Calibri"/>
        <family val="2"/>
        <charset val="1"/>
      </rPr>
      <t xml:space="preserve">Výsadba stromu - </t>
    </r>
    <r>
      <rPr>
        <sz val="11"/>
        <color rgb="FF000000"/>
        <rFont val="Calibri"/>
        <family val="2"/>
        <charset val="238"/>
      </rPr>
      <t xml:space="preserve">krytokořenný strom OK 8 – 10 cm </t>
    </r>
    <r>
      <rPr>
        <b/>
        <sz val="11"/>
        <color rgb="FF000000"/>
        <rFont val="Calibri"/>
        <family val="2"/>
        <charset val="238"/>
      </rPr>
      <t>166 ks</t>
    </r>
    <r>
      <rPr>
        <sz val="11"/>
        <color rgb="FF000000"/>
        <rFont val="Calibri"/>
        <family val="2"/>
        <charset val="238"/>
      </rPr>
      <t xml:space="preserve"> </t>
    </r>
  </si>
  <si>
    <t>Hloubení jamek bez výměny půdy zeminy skupiny 1 až 4 obj přes 0,05 do 0,125 m3 v rovině a svahu do 1:5</t>
  </si>
  <si>
    <t>Výsadba dřeviny s balem D přes 0,2 do 0,3 m do jamky se zalitím v rovině a svahu do 1:5</t>
  </si>
  <si>
    <t>Aplikace mykorhizního přípravku vč. materiálu</t>
  </si>
  <si>
    <t>kg</t>
  </si>
  <si>
    <t>cca 3g na sazenici</t>
  </si>
  <si>
    <t xml:space="preserve">Hnojení sazenic průmyslovými hnojivy do 0,25 kg k jedné sazenici </t>
  </si>
  <si>
    <t>50 g na sazenici</t>
  </si>
  <si>
    <t>Aplikace hydroabsorbentu do výsadbové jámy, 100g/ ks</t>
  </si>
  <si>
    <t xml:space="preserve">Zhotovení závlahové mísy dřevin D do 0,5 m v rovině nebo na svahu do 1:5 </t>
  </si>
  <si>
    <t xml:space="preserve">Ochrana listnatých dřevin přes 70 cm před okusem chemickým nátěrem v rovině a svahu do 1:5 </t>
  </si>
  <si>
    <t xml:space="preserve">Zřízení ochranného nátěru kmene stromu do výšky 1 m obvodu do 180 mm </t>
  </si>
  <si>
    <t xml:space="preserve">Ukotvení kmene dřevin v rovině nebo na svahu do 1:5 jedním kůlem D do 0,1 m dl přes 1 do 2 m </t>
  </si>
  <si>
    <t xml:space="preserve">Zhotovení obalu z rákosové nebo kokosové rohože v rovině a svahu do 1:5 </t>
  </si>
  <si>
    <t>m²</t>
  </si>
  <si>
    <t>0,25 m na strom</t>
  </si>
  <si>
    <t xml:space="preserve">Mulčování rostlin kůrou tl do 0,1 m v rovině a svahu do 1:5 </t>
  </si>
  <si>
    <t xml:space="preserve">Řez stromů netrnitých D koruny do 2 m </t>
  </si>
  <si>
    <t>výchovný řez</t>
  </si>
  <si>
    <t>Dovoz vody pro zálivku rostlin za vzdálenost do 1000 m</t>
  </si>
  <si>
    <r>
      <rPr>
        <sz val="11"/>
        <color rgb="FF000000"/>
        <rFont val="Calibri"/>
        <family val="2"/>
        <charset val="1"/>
      </rPr>
      <t>m</t>
    </r>
    <r>
      <rPr>
        <sz val="11"/>
        <color rgb="FF000000"/>
        <rFont val="Calibri"/>
        <family val="2"/>
        <charset val="238"/>
      </rPr>
      <t>³</t>
    </r>
  </si>
  <si>
    <t>MATERIÁL</t>
  </si>
  <si>
    <t>Kůly na ukotvení dřevin D do 0,1 m délky 2 m</t>
  </si>
  <si>
    <t>Úvazek (0,5 m/ks)</t>
  </si>
  <si>
    <t>Voda na zálivku (0,04 m3 /ks)</t>
  </si>
  <si>
    <t>6 x ročně</t>
  </si>
  <si>
    <t>Repelent proti okusu sazenic zvěří</t>
  </si>
  <si>
    <t>200g na 100 sazenici</t>
  </si>
  <si>
    <t>Speciální hydroabsorbent typu hydrogel</t>
  </si>
  <si>
    <t>100 g na sazenici</t>
  </si>
  <si>
    <t>Dusíkaté hnojivo v tabletách s postupným uvolňováním látek</t>
  </si>
  <si>
    <t>5 ks strom</t>
  </si>
  <si>
    <t>Rákosová rohož o výšce 1,5 m</t>
  </si>
  <si>
    <t>Dřevní štěpka (tl. vrstvy 10 cm)</t>
  </si>
  <si>
    <t>m³</t>
  </si>
  <si>
    <t>Výsadba keře - keř krytokořenný výšky 40 - 60 cm  (287 ks)</t>
  </si>
  <si>
    <t>Hloubení jamek bez výměny půdy zeminy tř 1 až 4 objem do 0,02 m3 v rovině a svahu do 1:5</t>
  </si>
  <si>
    <t xml:space="preserve">Výsadba dřeviny s balem D přes 0,1 do 0,2 m do jamky se zalitím v rovině a svahu do 1:5 </t>
  </si>
  <si>
    <t>20 g na sazenici</t>
  </si>
  <si>
    <t xml:space="preserve">Ochrana listnatých dřevin do 70 cm před okusem chemickým nátěrem v rovině a svahu do 1:5 </t>
  </si>
  <si>
    <t>Instalace vyznačovacího kolíku</t>
  </si>
  <si>
    <t>Vyznačovací kolík délky 1 m</t>
  </si>
  <si>
    <t>Voda na zálivku  (0,02 m3 /ks)</t>
  </si>
  <si>
    <t>200g na 100 sazenic</t>
  </si>
  <si>
    <t>2ks keř</t>
  </si>
  <si>
    <t>INSTALACE OPLOCENKY (3 ks oplocenek)</t>
  </si>
  <si>
    <t>Pozinkované lesnické pletivo o průměru drátů min. 2 - 2,5 mm, počet řad 20 cm, rozteč vodorovných drátů od 5 cm (spodní řady) po 20 cm (horní řady), rozteč svislých drátů 15 cm</t>
  </si>
  <si>
    <t>vč. dalšího materiálu k instalaci (skoby k přichycení pletiva na sloupky, skoby proti nadzvedávání pletiva zvěří apod.)</t>
  </si>
  <si>
    <t>Opěrný kůl výšky 2 m, D do 10 cm, impregnovaný</t>
  </si>
  <si>
    <t>sloupky po 4 metrech + 10 rezerva</t>
  </si>
  <si>
    <t>Vzpěra k opěrnému kůlu - 2 vzpěry na každý 4. kůl (impregnované)</t>
  </si>
  <si>
    <t>2 vzpěry na každý 4. kůl + 2 do rohů + 1 na každý sloupek branky, počátáno 20 ks rezerva</t>
  </si>
  <si>
    <t>Osazení oplocení lesních kultur výšky přes 1,5 m s drátěným pletivem</t>
  </si>
  <si>
    <t>VÝSEV TRAVOBYLINNÉHO POROSTU (5 g/m²)</t>
  </si>
  <si>
    <t>Založení lučního trávníku výsevem plochy přes 1000 m2 v rovině a ve svahu do 1:5 vč. utažení</t>
  </si>
  <si>
    <r>
      <rPr>
        <i/>
        <sz val="11"/>
        <color rgb="FF000000"/>
        <rFont val="Calibri"/>
        <family val="2"/>
        <charset val="1"/>
      </rPr>
      <t xml:space="preserve">vč. zavláčení, uvalení osiva a </t>
    </r>
    <r>
      <rPr>
        <b/>
        <i/>
        <sz val="11"/>
        <color rgb="FF000000"/>
        <rFont val="Calibri"/>
        <family val="2"/>
        <charset val="1"/>
      </rPr>
      <t>1. seče</t>
    </r>
  </si>
  <si>
    <r>
      <rPr>
        <sz val="11"/>
        <color rgb="FF000000"/>
        <rFont val="Calibri"/>
        <family val="2"/>
        <charset val="1"/>
      </rPr>
      <t>Travní osivo – bylinná travní směs výsevek 5 g/</t>
    </r>
    <r>
      <rPr>
        <sz val="11"/>
        <color rgb="FF000000"/>
        <rFont val="Calibri"/>
        <family val="2"/>
        <charset val="238"/>
      </rPr>
      <t>m²</t>
    </r>
  </si>
  <si>
    <t>OBSEDÁVKA PRO DRAVCE</t>
  </si>
  <si>
    <t>PD02a</t>
  </si>
  <si>
    <t>Obsedávka pro  dravce vč. materiálu a instalace</t>
  </si>
  <si>
    <t>CELKEM REALIZACE</t>
  </si>
  <si>
    <t>CELKEM REALIZACE VČ. DPH</t>
  </si>
  <si>
    <t>NÁSLEDNÁ PÉČE 1. ROK</t>
  </si>
  <si>
    <t>Pozn. 1.rok následné péče je shodný s rokem realizace.</t>
  </si>
  <si>
    <t>1. seč travního porostu je obsažena v položce založení trávníku výsevem v části Realizace, zde je počítána až 2. seč.</t>
  </si>
  <si>
    <t>Stromy - krytokořenný strom OK 8 – 10 cm (166 ks)</t>
  </si>
  <si>
    <t xml:space="preserve">Odplevelení dřevin solitérních v rovině a svahu do 1:5 </t>
  </si>
  <si>
    <t>4 x ročně</t>
  </si>
  <si>
    <t>Hnojení vč. hnojiva</t>
  </si>
  <si>
    <t>Doplnění mulče vč. ceny dřevní štěpky</t>
  </si>
  <si>
    <t>Kontrola a případná oprava kotvení</t>
  </si>
  <si>
    <t>1 x ročně</t>
  </si>
  <si>
    <t>Voda na zálivku (5 x 0,04 m3 /ks)</t>
  </si>
  <si>
    <t>10 x ročně</t>
  </si>
  <si>
    <t xml:space="preserve">Zalití rostlin vodou plocha přes 20 m2 </t>
  </si>
  <si>
    <t>Keře - krytokořenné výšky 40 - 60 cm  (287 ks)</t>
  </si>
  <si>
    <t>Hnojení vč. Hnojiva</t>
  </si>
  <si>
    <t>Voda na zálivku (5 x 0,02 m3 /ks)</t>
  </si>
  <si>
    <t>OSTATNÍ</t>
  </si>
  <si>
    <t>Kontrola a případná oprava oplocenky</t>
  </si>
  <si>
    <t xml:space="preserve">Pokosení trávníku lučního pl do 1000 m2 s odvozem do 20 km v rovině a svahu do 1:5 </t>
  </si>
  <si>
    <t>m2</t>
  </si>
  <si>
    <t>počítáno 1x, jedná se až o 2. seč., 1. seč je obsažena v položce založení travního porostu.</t>
  </si>
  <si>
    <t>CELKEM ZA NÁSLEDNOU PÉČI 1. ROK</t>
  </si>
  <si>
    <t>CELKEM ZA NÁSLEDNOU PÉČI 1. ROK vč. DPH</t>
  </si>
  <si>
    <t>NÁSLEDNÁ PÉČE 2. ROK</t>
  </si>
  <si>
    <t>3 x ročně</t>
  </si>
  <si>
    <t>Voda na zálivku (6 x 0,04 m3 /ks)</t>
  </si>
  <si>
    <t>2 x ročně</t>
  </si>
  <si>
    <t>CELKEM ZA NÁSLEDNOU PÉČI 2. ROK</t>
  </si>
  <si>
    <t>CELKEM ZANÁSLEDNOU PÉČI 2. ROK vč. DPH</t>
  </si>
  <si>
    <t>NÁSLEDNÁ PÉČE 3. ROK</t>
  </si>
  <si>
    <t>Odstranění ukotvení kmene dřevin jedním kůlem D do 0,1 m dl přes 1 do 2 m</t>
  </si>
  <si>
    <t>Odstranění vyznačovacího kolíku</t>
  </si>
  <si>
    <t>počítáno 2x</t>
  </si>
  <si>
    <t>CELKEM ZA NÁSLEDNOU PÉČI 3. ROK</t>
  </si>
  <si>
    <t>CELKEM ZA NÁSLEDNOU PÉČI 3. ROK vč. DPH</t>
  </si>
  <si>
    <t>CELKEM ZA NÁSLEDNOU ZA 3 ROKY</t>
  </si>
  <si>
    <t>CELKEM ZA NÁSLEDNOU PÉČI ZA 3 ROKY vč. DPH</t>
  </si>
  <si>
    <t>SEZNAM ROSTLIN</t>
  </si>
  <si>
    <t>ROZPIS ROSTLIN DLE VÝSADBOVÝCH SCHÉMAT</t>
  </si>
  <si>
    <t>značka</t>
  </si>
  <si>
    <t>taxon</t>
  </si>
  <si>
    <t>český název</t>
  </si>
  <si>
    <t>počet kusů v segmentu</t>
  </si>
  <si>
    <t>Celkový počet</t>
  </si>
  <si>
    <t>počet kusů</t>
  </si>
  <si>
    <t>STROMY</t>
  </si>
  <si>
    <t>SA*4</t>
  </si>
  <si>
    <t>SB</t>
  </si>
  <si>
    <t>SB*4</t>
  </si>
  <si>
    <t>SC</t>
  </si>
  <si>
    <t>SD</t>
  </si>
  <si>
    <t>SE</t>
  </si>
  <si>
    <t>SF</t>
  </si>
  <si>
    <t>SG</t>
  </si>
  <si>
    <t>sazenic taxonu</t>
  </si>
  <si>
    <t>dub zimní</t>
  </si>
  <si>
    <t>lípa srdčitá</t>
  </si>
  <si>
    <t>javor babyka</t>
  </si>
  <si>
    <t>jeřáb ptačí</t>
  </si>
  <si>
    <t>habr obecný</t>
  </si>
  <si>
    <t>PT</t>
  </si>
  <si>
    <t>hrušeň polnička</t>
  </si>
  <si>
    <t>KEŘE</t>
  </si>
  <si>
    <t>javor mléč</t>
  </si>
  <si>
    <t>celkový počet stromů</t>
  </si>
  <si>
    <t>ptačí zob obecný</t>
  </si>
  <si>
    <t>svída krvavá</t>
  </si>
  <si>
    <t>zimolez obecný</t>
  </si>
  <si>
    <t>hloh jednosemenný</t>
  </si>
  <si>
    <t>řešetlák počistivý</t>
  </si>
  <si>
    <t>brslen evropský</t>
  </si>
  <si>
    <t>klokoč zpeřený</t>
  </si>
  <si>
    <t>bez černý</t>
  </si>
  <si>
    <t>hloh obecný</t>
  </si>
  <si>
    <t>celkový počet keřů</t>
  </si>
  <si>
    <t>ROZPIS ROSTLIN DLE OPLOCENEK</t>
  </si>
  <si>
    <t>Použitá výsadbová schémata</t>
  </si>
  <si>
    <t>Oplocenka O1</t>
  </si>
  <si>
    <t>SA*2</t>
  </si>
  <si>
    <t>SB*2</t>
  </si>
  <si>
    <t>celkem</t>
  </si>
  <si>
    <t>Oplocenka O2</t>
  </si>
  <si>
    <t>VÝKAZ VÝMĚR</t>
  </si>
  <si>
    <t>položka</t>
  </si>
  <si>
    <t>oplocenka O1</t>
  </si>
  <si>
    <t xml:space="preserve">Oplocenka O2 </t>
  </si>
  <si>
    <t>jednotka</t>
  </si>
  <si>
    <t>délka oplocenky</t>
  </si>
  <si>
    <t>výměra oplocenky</t>
  </si>
  <si>
    <t>výměra travní plochy</t>
  </si>
  <si>
    <t>počet stromů</t>
  </si>
  <si>
    <t>počet keřů</t>
  </si>
  <si>
    <t>obsedávka pro dravce</t>
  </si>
  <si>
    <t>celková plocha parcely</t>
  </si>
  <si>
    <t>plocha mulčování dřevin</t>
  </si>
  <si>
    <t>Popis položky</t>
  </si>
  <si>
    <t>Číslo položky</t>
  </si>
  <si>
    <t>R</t>
  </si>
  <si>
    <t>topol osika</t>
  </si>
  <si>
    <t>Brána (2 ks u každé oplocenky)</t>
  </si>
  <si>
    <t xml:space="preserve">SOUHRN OPATŘENÍ: </t>
  </si>
  <si>
    <t>GEODETICKÉ ZAMĚŘENÍ:</t>
  </si>
  <si>
    <t>REALIZACE:</t>
  </si>
  <si>
    <t>NÁSLEDNÁ PÉČE ZA 3 ROKY:</t>
  </si>
  <si>
    <t>CELKEM bez DPH:</t>
  </si>
  <si>
    <t>DPH:</t>
  </si>
  <si>
    <t>CELKEM vč. DPH:</t>
  </si>
  <si>
    <t>VĚTROLAM V1 HŮRKA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</si>
</sst>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K_č_-;\-* #,##0.00\ _K_č_-;_-* \-??\ _K_č_-;_-@_-"/>
    <numFmt numFmtId="165" formatCode="#,##0.00&quot; Kč&quot;"/>
    <numFmt numFmtId="166" formatCode="#,##0.00\ &quot;Kč&quot;"/>
  </numFmts>
  <fonts count="19" x14ac:knownFonts="1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0"/>
      <name val="Arial CE"/>
      <family val="2"/>
      <charset val="238"/>
    </font>
    <font>
      <sz val="16"/>
      <color rgb="FF000000"/>
      <name val="Calibri"/>
      <family val="2"/>
      <charset val="238"/>
    </font>
    <font>
      <i/>
      <sz val="11"/>
      <color rgb="FF000000"/>
      <name val="Calibri"/>
      <family val="2"/>
      <charset val="1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2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1"/>
    </font>
    <font>
      <b/>
      <sz val="11"/>
      <color rgb="FFFF0000"/>
      <name val="Calibri"/>
      <family val="2"/>
      <charset val="238"/>
    </font>
    <font>
      <sz val="11"/>
      <name val="Calibri"/>
      <family val="2"/>
      <charset val="238"/>
    </font>
    <font>
      <b/>
      <i/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1" fillId="0" borderId="0"/>
    <xf numFmtId="0" fontId="2" fillId="0" borderId="0" applyBorder="0" applyProtection="0"/>
    <xf numFmtId="0" fontId="3" fillId="0" borderId="0"/>
    <xf numFmtId="164" fontId="18" fillId="0" borderId="0" applyBorder="0" applyProtection="0"/>
  </cellStyleXfs>
  <cellXfs count="101">
    <xf numFmtId="0" fontId="0" fillId="0" borderId="0" xfId="0"/>
    <xf numFmtId="0" fontId="4" fillId="0" borderId="0" xfId="0" applyFont="1"/>
    <xf numFmtId="0" fontId="1" fillId="0" borderId="0" xfId="0" applyFont="1"/>
    <xf numFmtId="14" fontId="0" fillId="0" borderId="0" xfId="0" applyNumberFormat="1"/>
    <xf numFmtId="0" fontId="0" fillId="0" borderId="0" xfId="0" applyAlignment="1">
      <alignment wrapText="1"/>
    </xf>
    <xf numFmtId="2" fontId="0" fillId="0" borderId="0" xfId="0" applyNumberFormat="1"/>
    <xf numFmtId="2" fontId="0" fillId="0" borderId="0" xfId="0" applyNumberFormat="1" applyAlignment="1">
      <alignment horizontal="right"/>
    </xf>
    <xf numFmtId="0" fontId="5" fillId="0" borderId="0" xfId="0" applyFont="1" applyAlignment="1">
      <alignment wrapText="1"/>
    </xf>
    <xf numFmtId="0" fontId="0" fillId="0" borderId="1" xfId="0" applyBorder="1" applyAlignment="1">
      <alignment wrapText="1"/>
    </xf>
    <xf numFmtId="2" fontId="0" fillId="0" borderId="1" xfId="0" applyNumberFormat="1" applyBorder="1" applyAlignment="1">
      <alignment wrapText="1"/>
    </xf>
    <xf numFmtId="2" fontId="0" fillId="0" borderId="1" xfId="0" applyNumberFormat="1" applyBorder="1" applyAlignment="1">
      <alignment horizontal="left" wrapText="1"/>
    </xf>
    <xf numFmtId="0" fontId="5" fillId="0" borderId="1" xfId="0" applyFont="1" applyBorder="1" applyAlignment="1">
      <alignment wrapText="1"/>
    </xf>
    <xf numFmtId="2" fontId="0" fillId="0" borderId="0" xfId="0" applyNumberFormat="1" applyAlignment="1">
      <alignment horizontal="left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2" fontId="8" fillId="0" borderId="0" xfId="0" applyNumberFormat="1" applyFont="1"/>
    <xf numFmtId="0" fontId="8" fillId="0" borderId="0" xfId="0" applyFont="1"/>
    <xf numFmtId="0" fontId="9" fillId="0" borderId="0" xfId="0" applyFont="1"/>
    <xf numFmtId="0" fontId="6" fillId="0" borderId="0" xfId="0" applyFont="1"/>
    <xf numFmtId="2" fontId="9" fillId="0" borderId="0" xfId="0" applyNumberFormat="1" applyFont="1" applyAlignment="1">
      <alignment horizontal="right"/>
    </xf>
    <xf numFmtId="0" fontId="10" fillId="0" borderId="0" xfId="0" applyFont="1"/>
    <xf numFmtId="0" fontId="10" fillId="0" borderId="0" xfId="0" applyFont="1" applyAlignment="1">
      <alignment wrapText="1"/>
    </xf>
    <xf numFmtId="2" fontId="10" fillId="0" borderId="0" xfId="0" applyNumberFormat="1" applyFont="1"/>
    <xf numFmtId="2" fontId="10" fillId="0" borderId="0" xfId="0" applyNumberFormat="1" applyFont="1" applyAlignment="1">
      <alignment horizontal="right"/>
    </xf>
    <xf numFmtId="0" fontId="11" fillId="0" borderId="0" xfId="0" applyFont="1" applyAlignment="1">
      <alignment wrapText="1"/>
    </xf>
    <xf numFmtId="0" fontId="7" fillId="0" borderId="0" xfId="0" applyFont="1"/>
    <xf numFmtId="0" fontId="0" fillId="0" borderId="1" xfId="0" applyBorder="1"/>
    <xf numFmtId="2" fontId="0" fillId="0" borderId="1" xfId="0" applyNumberFormat="1" applyBorder="1"/>
    <xf numFmtId="2" fontId="1" fillId="0" borderId="1" xfId="0" applyNumberFormat="1" applyFont="1" applyBorder="1" applyAlignment="1">
      <alignment horizontal="right"/>
    </xf>
    <xf numFmtId="49" fontId="1" fillId="0" borderId="1" xfId="2" applyNumberFormat="1" applyFont="1" applyBorder="1" applyAlignment="1" applyProtection="1">
      <alignment horizontal="left" vertical="top"/>
    </xf>
    <xf numFmtId="0" fontId="7" fillId="0" borderId="2" xfId="0" applyFont="1" applyBorder="1"/>
    <xf numFmtId="0" fontId="0" fillId="0" borderId="4" xfId="0" applyBorder="1" applyAlignment="1">
      <alignment wrapText="1"/>
    </xf>
    <xf numFmtId="0" fontId="0" fillId="0" borderId="4" xfId="0" applyBorder="1"/>
    <xf numFmtId="2" fontId="0" fillId="0" borderId="4" xfId="0" applyNumberFormat="1" applyBorder="1"/>
    <xf numFmtId="2" fontId="7" fillId="0" borderId="4" xfId="0" applyNumberFormat="1" applyFont="1" applyBorder="1" applyAlignment="1">
      <alignment horizontal="right"/>
    </xf>
    <xf numFmtId="0" fontId="11" fillId="0" borderId="1" xfId="0" applyFont="1" applyBorder="1" applyAlignment="1">
      <alignment wrapText="1"/>
    </xf>
    <xf numFmtId="0" fontId="11" fillId="0" borderId="3" xfId="0" applyFont="1" applyBorder="1" applyAlignment="1">
      <alignment wrapText="1"/>
    </xf>
    <xf numFmtId="2" fontId="1" fillId="0" borderId="0" xfId="0" applyNumberFormat="1" applyFont="1"/>
    <xf numFmtId="2" fontId="7" fillId="0" borderId="0" xfId="0" applyNumberFormat="1" applyFont="1" applyAlignment="1">
      <alignment horizontal="right"/>
    </xf>
    <xf numFmtId="4" fontId="1" fillId="0" borderId="0" xfId="0" applyNumberFormat="1" applyFont="1"/>
    <xf numFmtId="0" fontId="0" fillId="0" borderId="2" xfId="0" applyBorder="1"/>
    <xf numFmtId="0" fontId="0" fillId="0" borderId="3" xfId="0" applyBorder="1" applyAlignment="1">
      <alignment wrapText="1"/>
    </xf>
    <xf numFmtId="2" fontId="0" fillId="0" borderId="1" xfId="0" applyNumberFormat="1" applyBorder="1" applyAlignment="1">
      <alignment horizontal="right"/>
    </xf>
    <xf numFmtId="0" fontId="12" fillId="0" borderId="0" xfId="0" applyFont="1"/>
    <xf numFmtId="0" fontId="1" fillId="0" borderId="1" xfId="0" applyFont="1" applyBorder="1" applyAlignment="1">
      <alignment wrapText="1"/>
    </xf>
    <xf numFmtId="0" fontId="7" fillId="0" borderId="1" xfId="0" applyFont="1" applyBorder="1"/>
    <xf numFmtId="2" fontId="7" fillId="0" borderId="1" xfId="0" applyNumberFormat="1" applyFont="1" applyBorder="1" applyAlignment="1">
      <alignment horizontal="right"/>
    </xf>
    <xf numFmtId="4" fontId="0" fillId="0" borderId="0" xfId="0" applyNumberFormat="1"/>
    <xf numFmtId="2" fontId="13" fillId="0" borderId="4" xfId="0" applyNumberFormat="1" applyFont="1" applyBorder="1"/>
    <xf numFmtId="2" fontId="7" fillId="0" borderId="3" xfId="0" applyNumberFormat="1" applyFont="1" applyBorder="1" applyAlignment="1">
      <alignment horizontal="right"/>
    </xf>
    <xf numFmtId="0" fontId="1" fillId="0" borderId="1" xfId="0" applyFont="1" applyBorder="1"/>
    <xf numFmtId="2" fontId="13" fillId="0" borderId="1" xfId="0" applyNumberFormat="1" applyFont="1" applyBorder="1"/>
    <xf numFmtId="0" fontId="14" fillId="0" borderId="0" xfId="0" applyFont="1"/>
    <xf numFmtId="0" fontId="0" fillId="0" borderId="1" xfId="0" applyBorder="1" applyAlignment="1">
      <alignment horizontal="left"/>
    </xf>
    <xf numFmtId="2" fontId="1" fillId="0" borderId="1" xfId="0" applyNumberFormat="1" applyFont="1" applyBorder="1"/>
    <xf numFmtId="0" fontId="5" fillId="0" borderId="3" xfId="0" applyFont="1" applyBorder="1" applyAlignment="1">
      <alignment wrapText="1"/>
    </xf>
    <xf numFmtId="0" fontId="15" fillId="0" borderId="1" xfId="0" applyFont="1" applyBorder="1" applyAlignment="1">
      <alignment wrapText="1"/>
    </xf>
    <xf numFmtId="2" fontId="6" fillId="0" borderId="4" xfId="0" applyNumberFormat="1" applyFont="1" applyBorder="1" applyAlignment="1">
      <alignment horizontal="right"/>
    </xf>
    <xf numFmtId="0" fontId="11" fillId="0" borderId="0" xfId="0" applyFont="1"/>
    <xf numFmtId="0" fontId="7" fillId="0" borderId="1" xfId="0" applyFont="1" applyBorder="1" applyAlignment="1">
      <alignment wrapText="1"/>
    </xf>
    <xf numFmtId="2" fontId="7" fillId="0" borderId="1" xfId="0" applyNumberFormat="1" applyFont="1" applyBorder="1"/>
    <xf numFmtId="0" fontId="17" fillId="0" borderId="1" xfId="0" applyFont="1" applyBorder="1" applyAlignment="1">
      <alignment wrapText="1"/>
    </xf>
    <xf numFmtId="2" fontId="17" fillId="0" borderId="1" xfId="0" applyNumberFormat="1" applyFont="1" applyBorder="1"/>
    <xf numFmtId="2" fontId="6" fillId="0" borderId="1" xfId="0" applyNumberFormat="1" applyFont="1" applyBorder="1" applyAlignment="1">
      <alignment horizontal="right"/>
    </xf>
    <xf numFmtId="2" fontId="7" fillId="0" borderId="0" xfId="0" applyNumberFormat="1" applyFont="1"/>
    <xf numFmtId="2" fontId="6" fillId="0" borderId="0" xfId="0" applyNumberFormat="1" applyFont="1" applyAlignment="1">
      <alignment horizontal="right"/>
    </xf>
    <xf numFmtId="2" fontId="8" fillId="0" borderId="0" xfId="0" applyNumberFormat="1" applyFont="1" applyAlignment="1">
      <alignment horizontal="right"/>
    </xf>
    <xf numFmtId="0" fontId="2" fillId="0" borderId="0" xfId="1" applyFont="1" applyAlignment="1">
      <alignment vertical="center" wrapText="1"/>
    </xf>
    <xf numFmtId="0" fontId="2" fillId="2" borderId="0" xfId="1" applyFont="1" applyFill="1" applyAlignment="1">
      <alignment vertical="center" wrapText="1"/>
    </xf>
    <xf numFmtId="0" fontId="0" fillId="0" borderId="0" xfId="0" applyAlignment="1">
      <alignment vertical="center" wrapText="1"/>
    </xf>
    <xf numFmtId="2" fontId="11" fillId="0" borderId="0" xfId="0" applyNumberFormat="1" applyFont="1"/>
    <xf numFmtId="2" fontId="0" fillId="0" borderId="0" xfId="0" applyNumberFormat="1" applyAlignment="1">
      <alignment wrapText="1"/>
    </xf>
    <xf numFmtId="2" fontId="0" fillId="0" borderId="0" xfId="0" applyNumberFormat="1" applyAlignment="1">
      <alignment horizontal="left" wrapText="1"/>
    </xf>
    <xf numFmtId="165" fontId="0" fillId="0" borderId="0" xfId="0" applyNumberFormat="1"/>
    <xf numFmtId="0" fontId="0" fillId="0" borderId="3" xfId="0" applyBorder="1"/>
    <xf numFmtId="0" fontId="13" fillId="0" borderId="1" xfId="0" applyFont="1" applyBorder="1"/>
    <xf numFmtId="0" fontId="0" fillId="0" borderId="5" xfId="0" applyBorder="1"/>
    <xf numFmtId="0" fontId="0" fillId="0" borderId="6" xfId="0" applyBorder="1"/>
    <xf numFmtId="0" fontId="13" fillId="0" borderId="0" xfId="0" applyFont="1"/>
    <xf numFmtId="0" fontId="7" fillId="0" borderId="4" xfId="0" applyFont="1" applyBorder="1"/>
    <xf numFmtId="0" fontId="7" fillId="0" borderId="3" xfId="0" applyFont="1" applyBorder="1"/>
    <xf numFmtId="0" fontId="0" fillId="0" borderId="7" xfId="0" applyBorder="1"/>
    <xf numFmtId="0" fontId="0" fillId="0" borderId="3" xfId="0" applyBorder="1" applyAlignment="1">
      <alignment horizontal="left" inden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6" xfId="0" applyFill="1" applyBorder="1" applyAlignment="1">
      <alignment horizontal="center"/>
    </xf>
    <xf numFmtId="0" fontId="9" fillId="0" borderId="2" xfId="0" applyFont="1" applyBorder="1" applyAlignment="1">
      <alignment horizontal="left"/>
    </xf>
    <xf numFmtId="0" fontId="9" fillId="0" borderId="4" xfId="0" applyFont="1" applyBorder="1" applyAlignment="1">
      <alignment horizontal="left"/>
    </xf>
    <xf numFmtId="0" fontId="9" fillId="0" borderId="3" xfId="0" applyFont="1" applyBorder="1" applyAlignment="1">
      <alignment horizontal="left"/>
    </xf>
    <xf numFmtId="166" fontId="6" fillId="0" borderId="2" xfId="0" applyNumberFormat="1" applyFont="1" applyBorder="1" applyAlignment="1">
      <alignment horizontal="right"/>
    </xf>
    <xf numFmtId="166" fontId="6" fillId="0" borderId="4" xfId="0" applyNumberFormat="1" applyFont="1" applyBorder="1" applyAlignment="1">
      <alignment horizontal="right"/>
    </xf>
    <xf numFmtId="166" fontId="6" fillId="0" borderId="3" xfId="0" applyNumberFormat="1" applyFont="1" applyBorder="1" applyAlignment="1">
      <alignment horizontal="right"/>
    </xf>
    <xf numFmtId="166" fontId="9" fillId="0" borderId="2" xfId="0" applyNumberFormat="1" applyFont="1" applyBorder="1" applyAlignment="1">
      <alignment horizontal="right"/>
    </xf>
    <xf numFmtId="166" fontId="9" fillId="0" borderId="4" xfId="0" applyNumberFormat="1" applyFont="1" applyBorder="1" applyAlignment="1">
      <alignment horizontal="right"/>
    </xf>
    <xf numFmtId="166" fontId="9" fillId="0" borderId="3" xfId="0" applyNumberFormat="1" applyFont="1" applyBorder="1" applyAlignment="1">
      <alignment horizontal="right"/>
    </xf>
  </cellXfs>
  <cellStyles count="5">
    <cellStyle name="Čárka 2" xfId="4"/>
    <cellStyle name="Normální" xfId="0" builtinId="0"/>
    <cellStyle name="Normální 2" xfId="1"/>
    <cellStyle name="normální_POL.XLS" xfId="2"/>
    <cellStyle name="TableStyleLight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6"/>
  <sheetViews>
    <sheetView tabSelected="1" zoomScaleNormal="100" workbookViewId="0"/>
  </sheetViews>
  <sheetFormatPr defaultColWidth="11.5703125" defaultRowHeight="15" x14ac:dyDescent="0.25"/>
  <sheetData>
    <row r="1" spans="1:1" ht="21" x14ac:dyDescent="0.35">
      <c r="A1" s="1" t="s">
        <v>0</v>
      </c>
    </row>
    <row r="2" spans="1:1" ht="21" x14ac:dyDescent="0.35">
      <c r="A2" s="1"/>
    </row>
    <row r="4" spans="1:1" x14ac:dyDescent="0.25">
      <c r="A4" s="2" t="s">
        <v>1</v>
      </c>
    </row>
    <row r="5" spans="1:1" x14ac:dyDescent="0.25">
      <c r="A5" s="2"/>
    </row>
    <row r="6" spans="1:1" x14ac:dyDescent="0.25">
      <c r="A6" s="3"/>
    </row>
    <row r="9" spans="1:1" ht="21" x14ac:dyDescent="0.35">
      <c r="A9" s="1" t="s">
        <v>2</v>
      </c>
    </row>
    <row r="13" spans="1:1" x14ac:dyDescent="0.25">
      <c r="A13" t="s">
        <v>3</v>
      </c>
    </row>
    <row r="14" spans="1:1" x14ac:dyDescent="0.25">
      <c r="A14" t="s">
        <v>4</v>
      </c>
    </row>
    <row r="15" spans="1:1" x14ac:dyDescent="0.25">
      <c r="A15" t="s">
        <v>5</v>
      </c>
    </row>
    <row r="16" spans="1:1" x14ac:dyDescent="0.25">
      <c r="A16" t="s">
        <v>6</v>
      </c>
    </row>
  </sheetData>
  <pageMargins left="0.78749999999999998" right="0.78749999999999998" top="1.05277777777778" bottom="1.05277777777778" header="0.78749999999999998" footer="0.78749999999999998"/>
  <pageSetup paperSize="9" orientation="landscape" horizontalDpi="300" verticalDpi="300" r:id="rId1"/>
  <headerFooter>
    <oddHeader>&amp;C&amp;"Times New Roman,obyčejné"&amp;12&amp;Kffffff&amp;A</oddHeader>
    <oddFooter>&amp;C&amp;"Times New Roman,obyčejné"&amp;12&amp;KffffffStránka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7"/>
  <sheetViews>
    <sheetView zoomScaleNormal="100" workbookViewId="0">
      <pane ySplit="1" topLeftCell="A212" activePane="bottomLeft" state="frozen"/>
      <selection pane="bottomLeft" activeCell="E230" sqref="E230:G230"/>
    </sheetView>
  </sheetViews>
  <sheetFormatPr defaultColWidth="8.7109375" defaultRowHeight="15" x14ac:dyDescent="0.25"/>
  <cols>
    <col min="2" max="2" width="14.85546875" customWidth="1"/>
    <col min="3" max="3" width="42.42578125" style="4" customWidth="1"/>
    <col min="4" max="4" width="9.85546875" customWidth="1"/>
    <col min="5" max="5" width="8.42578125" style="5" customWidth="1"/>
    <col min="6" max="6" width="7.7109375" style="5" customWidth="1"/>
    <col min="7" max="7" width="12" style="6" customWidth="1"/>
    <col min="8" max="8" width="30" style="7" customWidth="1"/>
    <col min="9" max="9" width="13" customWidth="1"/>
    <col min="10" max="10" width="11.42578125" customWidth="1"/>
    <col min="11" max="11" width="14" customWidth="1"/>
    <col min="12" max="12" width="13.42578125" customWidth="1"/>
    <col min="13" max="13" width="10" customWidth="1"/>
  </cols>
  <sheetData>
    <row r="1" spans="1:8" s="4" customFormat="1" ht="45" x14ac:dyDescent="0.25">
      <c r="A1" s="4" t="s">
        <v>7</v>
      </c>
      <c r="B1" s="8" t="s">
        <v>234</v>
      </c>
      <c r="C1" s="8" t="s">
        <v>233</v>
      </c>
      <c r="D1" s="8" t="s">
        <v>8</v>
      </c>
      <c r="E1" s="9" t="s">
        <v>9</v>
      </c>
      <c r="F1" s="9" t="s">
        <v>10</v>
      </c>
      <c r="G1" s="10" t="s">
        <v>11</v>
      </c>
      <c r="H1" s="11" t="s">
        <v>12</v>
      </c>
    </row>
    <row r="2" spans="1:8" x14ac:dyDescent="0.25">
      <c r="G2" s="12"/>
    </row>
    <row r="3" spans="1:8" ht="15.75" x14ac:dyDescent="0.25">
      <c r="C3" s="13" t="s">
        <v>245</v>
      </c>
    </row>
    <row r="4" spans="1:8" x14ac:dyDescent="0.25">
      <c r="C4" s="14"/>
    </row>
    <row r="5" spans="1:8" ht="15.75" x14ac:dyDescent="0.25">
      <c r="C5" s="13" t="s">
        <v>13</v>
      </c>
    </row>
    <row r="6" spans="1:8" ht="15.75" x14ac:dyDescent="0.25">
      <c r="C6" s="15" t="s">
        <v>14</v>
      </c>
      <c r="D6" t="s">
        <v>15</v>
      </c>
      <c r="E6" s="16">
        <v>2790</v>
      </c>
    </row>
    <row r="7" spans="1:8" ht="15.75" x14ac:dyDescent="0.25">
      <c r="C7" s="15" t="s">
        <v>16</v>
      </c>
      <c r="D7" t="s">
        <v>15</v>
      </c>
      <c r="E7" s="16">
        <v>2744</v>
      </c>
    </row>
    <row r="8" spans="1:8" ht="15.75" x14ac:dyDescent="0.25">
      <c r="C8" s="15" t="s">
        <v>17</v>
      </c>
      <c r="D8" s="17" t="s">
        <v>18</v>
      </c>
      <c r="E8" s="16">
        <v>445.4</v>
      </c>
    </row>
    <row r="9" spans="1:8" ht="15.75" x14ac:dyDescent="0.25">
      <c r="C9" s="15" t="s">
        <v>19</v>
      </c>
      <c r="D9" s="17" t="s">
        <v>20</v>
      </c>
      <c r="E9" s="16">
        <v>166</v>
      </c>
    </row>
    <row r="10" spans="1:8" ht="31.5" x14ac:dyDescent="0.25">
      <c r="C10" s="15" t="s">
        <v>21</v>
      </c>
      <c r="D10" s="17" t="s">
        <v>20</v>
      </c>
      <c r="E10" s="16">
        <v>287</v>
      </c>
    </row>
    <row r="11" spans="1:8" ht="15.75" x14ac:dyDescent="0.25">
      <c r="C11" s="15" t="s">
        <v>22</v>
      </c>
      <c r="D11" t="s">
        <v>15</v>
      </c>
      <c r="E11" s="16">
        <v>2700</v>
      </c>
    </row>
    <row r="13" spans="1:8" s="2" customFormat="1" ht="15.75" x14ac:dyDescent="0.25">
      <c r="B13" s="21"/>
      <c r="C13" s="22"/>
      <c r="D13" s="21"/>
      <c r="E13" s="23"/>
      <c r="F13" s="23"/>
      <c r="G13" s="24"/>
      <c r="H13" s="25"/>
    </row>
    <row r="14" spans="1:8" s="2" customFormat="1" ht="15.75" x14ac:dyDescent="0.25">
      <c r="B14" s="26" t="s">
        <v>23</v>
      </c>
      <c r="C14" s="22"/>
      <c r="D14" s="21"/>
      <c r="E14" s="23"/>
      <c r="F14" s="23"/>
      <c r="G14" s="24"/>
      <c r="H14" s="25"/>
    </row>
    <row r="15" spans="1:8" s="2" customFormat="1" ht="30" x14ac:dyDescent="0.25">
      <c r="A15" s="84">
        <v>1</v>
      </c>
      <c r="B15" s="87" t="s">
        <v>25</v>
      </c>
      <c r="C15" s="8" t="s">
        <v>26</v>
      </c>
      <c r="D15" s="27" t="s">
        <v>18</v>
      </c>
      <c r="E15" s="28">
        <v>568.29</v>
      </c>
      <c r="F15" s="28">
        <v>0</v>
      </c>
      <c r="G15" s="29">
        <f>E15*F15</f>
        <v>0</v>
      </c>
      <c r="H15" s="11"/>
    </row>
    <row r="16" spans="1:8" s="2" customFormat="1" x14ac:dyDescent="0.25">
      <c r="A16" s="84">
        <v>2</v>
      </c>
      <c r="B16" s="87" t="s">
        <v>27</v>
      </c>
      <c r="C16" s="30" t="s">
        <v>28</v>
      </c>
      <c r="D16" s="27" t="s">
        <v>20</v>
      </c>
      <c r="E16" s="28">
        <v>9</v>
      </c>
      <c r="F16" s="28">
        <v>0</v>
      </c>
      <c r="G16" s="29">
        <f>E16*F16</f>
        <v>0</v>
      </c>
      <c r="H16" s="11"/>
    </row>
    <row r="17" spans="1:12" s="2" customFormat="1" x14ac:dyDescent="0.25">
      <c r="A17" s="84"/>
      <c r="B17" s="31" t="s">
        <v>23</v>
      </c>
      <c r="C17" s="32"/>
      <c r="D17" s="33"/>
      <c r="E17" s="34"/>
      <c r="F17" s="34"/>
      <c r="G17" s="35">
        <f>SUM(G15:G16)</f>
        <v>0</v>
      </c>
      <c r="H17" s="36"/>
    </row>
    <row r="18" spans="1:12" s="2" customFormat="1" x14ac:dyDescent="0.25">
      <c r="A18" s="84"/>
      <c r="B18" s="31" t="s">
        <v>29</v>
      </c>
      <c r="C18" s="32"/>
      <c r="D18" s="33"/>
      <c r="E18" s="34"/>
      <c r="F18" s="34"/>
      <c r="G18" s="35">
        <f>G17*1.21</f>
        <v>0</v>
      </c>
      <c r="H18" s="37"/>
    </row>
    <row r="19" spans="1:12" s="2" customFormat="1" x14ac:dyDescent="0.25">
      <c r="A19" s="85"/>
      <c r="B19" s="26"/>
      <c r="C19" s="4"/>
      <c r="E19" s="5"/>
      <c r="F19" s="38"/>
      <c r="G19" s="39"/>
      <c r="H19" s="25"/>
      <c r="I19" s="40"/>
    </row>
    <row r="20" spans="1:12" x14ac:dyDescent="0.25">
      <c r="A20" s="86"/>
      <c r="B20" s="26" t="s">
        <v>24</v>
      </c>
    </row>
    <row r="21" spans="1:12" x14ac:dyDescent="0.25">
      <c r="A21" s="87"/>
      <c r="B21" s="41" t="s">
        <v>30</v>
      </c>
      <c r="C21" s="42"/>
      <c r="D21" s="27"/>
      <c r="E21" s="28"/>
      <c r="F21" s="28"/>
      <c r="G21" s="43"/>
      <c r="H21" s="11"/>
    </row>
    <row r="22" spans="1:12" ht="30" x14ac:dyDescent="0.25">
      <c r="A22" s="87">
        <v>3</v>
      </c>
      <c r="B22" s="90">
        <v>183551013</v>
      </c>
      <c r="C22" s="8" t="s">
        <v>31</v>
      </c>
      <c r="D22" s="27" t="s">
        <v>15</v>
      </c>
      <c r="E22" s="28">
        <v>2790</v>
      </c>
      <c r="F22" s="28">
        <v>0</v>
      </c>
      <c r="G22" s="43">
        <f>F22*E22</f>
        <v>0</v>
      </c>
      <c r="H22" s="11">
        <v>730.98</v>
      </c>
      <c r="I22" s="44"/>
    </row>
    <row r="23" spans="1:12" x14ac:dyDescent="0.25">
      <c r="A23" s="87">
        <v>4</v>
      </c>
      <c r="B23" s="90">
        <v>183408313</v>
      </c>
      <c r="C23" s="8" t="s">
        <v>32</v>
      </c>
      <c r="D23" s="27" t="s">
        <v>15</v>
      </c>
      <c r="E23" s="28">
        <v>2790</v>
      </c>
      <c r="F23" s="28">
        <v>0</v>
      </c>
      <c r="G23" s="43">
        <f>F23*E23</f>
        <v>0</v>
      </c>
      <c r="H23" s="11">
        <v>227.94</v>
      </c>
    </row>
    <row r="24" spans="1:12" ht="30" x14ac:dyDescent="0.25">
      <c r="A24" s="87">
        <v>5</v>
      </c>
      <c r="B24" s="90">
        <v>183403152</v>
      </c>
      <c r="C24" s="8" t="s">
        <v>33</v>
      </c>
      <c r="D24" s="27" t="s">
        <v>15</v>
      </c>
      <c r="E24" s="28">
        <v>2790</v>
      </c>
      <c r="F24" s="28">
        <v>0</v>
      </c>
      <c r="G24" s="43">
        <f>F24*E24</f>
        <v>0</v>
      </c>
      <c r="H24" s="11"/>
    </row>
    <row r="25" spans="1:12" ht="45" x14ac:dyDescent="0.25">
      <c r="A25" s="87">
        <v>6</v>
      </c>
      <c r="B25" s="87">
        <v>119005131</v>
      </c>
      <c r="C25" s="45" t="s">
        <v>34</v>
      </c>
      <c r="D25" s="27" t="s">
        <v>15</v>
      </c>
      <c r="E25" s="28">
        <v>2790</v>
      </c>
      <c r="F25" s="28">
        <v>0</v>
      </c>
      <c r="G25" s="43">
        <f>F25*E25</f>
        <v>0</v>
      </c>
      <c r="H25" s="11"/>
    </row>
    <row r="26" spans="1:12" x14ac:dyDescent="0.25">
      <c r="A26" s="87"/>
      <c r="B26" s="46" t="s">
        <v>35</v>
      </c>
      <c r="C26" s="8"/>
      <c r="D26" s="27"/>
      <c r="E26" s="28"/>
      <c r="F26" s="28"/>
      <c r="G26" s="47">
        <f>SUM(G22:G25)</f>
        <v>0</v>
      </c>
      <c r="H26" s="11"/>
    </row>
    <row r="27" spans="1:12" x14ac:dyDescent="0.25">
      <c r="A27" s="86"/>
      <c r="B27" s="26"/>
      <c r="G27" s="39"/>
      <c r="L27" s="48"/>
    </row>
    <row r="28" spans="1:12" x14ac:dyDescent="0.25">
      <c r="A28" s="86"/>
      <c r="B28" t="s">
        <v>36</v>
      </c>
    </row>
    <row r="29" spans="1:12" x14ac:dyDescent="0.25">
      <c r="A29" s="86"/>
      <c r="B29" t="s">
        <v>37</v>
      </c>
    </row>
    <row r="30" spans="1:12" x14ac:dyDescent="0.25">
      <c r="A30" s="87"/>
      <c r="B30" s="41" t="s">
        <v>38</v>
      </c>
      <c r="C30" s="42"/>
      <c r="D30" s="27"/>
      <c r="E30" s="28"/>
      <c r="F30" s="28"/>
      <c r="G30" s="43"/>
      <c r="H30" s="11"/>
    </row>
    <row r="31" spans="1:12" x14ac:dyDescent="0.25">
      <c r="A31" s="87">
        <v>7</v>
      </c>
      <c r="B31" s="87" t="s">
        <v>39</v>
      </c>
      <c r="C31" s="27" t="s">
        <v>40</v>
      </c>
      <c r="D31" s="27" t="s">
        <v>20</v>
      </c>
      <c r="E31" s="27">
        <v>36</v>
      </c>
      <c r="F31" s="28">
        <v>0</v>
      </c>
      <c r="G31" s="43">
        <f t="shared" ref="G31:G38" si="0">F31*E31</f>
        <v>0</v>
      </c>
      <c r="H31" s="11"/>
    </row>
    <row r="32" spans="1:12" x14ac:dyDescent="0.25">
      <c r="A32" s="87">
        <v>8</v>
      </c>
      <c r="B32" s="87" t="s">
        <v>41</v>
      </c>
      <c r="C32" s="27" t="s">
        <v>42</v>
      </c>
      <c r="D32" s="27" t="s">
        <v>20</v>
      </c>
      <c r="E32" s="27">
        <v>16</v>
      </c>
      <c r="F32" s="28">
        <v>0</v>
      </c>
      <c r="G32" s="43">
        <f t="shared" si="0"/>
        <v>0</v>
      </c>
      <c r="H32" s="11"/>
    </row>
    <row r="33" spans="1:13" x14ac:dyDescent="0.25">
      <c r="A33" s="87">
        <v>9</v>
      </c>
      <c r="B33" s="87" t="s">
        <v>43</v>
      </c>
      <c r="C33" s="27" t="s">
        <v>44</v>
      </c>
      <c r="D33" s="27" t="s">
        <v>20</v>
      </c>
      <c r="E33" s="27">
        <v>11</v>
      </c>
      <c r="F33" s="28">
        <v>0</v>
      </c>
      <c r="G33" s="43">
        <f t="shared" si="0"/>
        <v>0</v>
      </c>
      <c r="H33" s="11"/>
    </row>
    <row r="34" spans="1:13" x14ac:dyDescent="0.25">
      <c r="A34" s="87">
        <v>10</v>
      </c>
      <c r="B34" s="87" t="s">
        <v>45</v>
      </c>
      <c r="C34" s="27" t="s">
        <v>46</v>
      </c>
      <c r="D34" s="27" t="s">
        <v>20</v>
      </c>
      <c r="E34" s="27">
        <v>8</v>
      </c>
      <c r="F34" s="28">
        <v>0</v>
      </c>
      <c r="G34" s="43">
        <f t="shared" si="0"/>
        <v>0</v>
      </c>
      <c r="H34" s="11"/>
    </row>
    <row r="35" spans="1:13" x14ac:dyDescent="0.25">
      <c r="A35" s="87">
        <v>11</v>
      </c>
      <c r="B35" s="87" t="s">
        <v>47</v>
      </c>
      <c r="C35" s="27" t="s">
        <v>48</v>
      </c>
      <c r="D35" s="27" t="s">
        <v>20</v>
      </c>
      <c r="E35" s="27">
        <v>14</v>
      </c>
      <c r="F35" s="28">
        <v>0</v>
      </c>
      <c r="G35" s="43">
        <f t="shared" si="0"/>
        <v>0</v>
      </c>
      <c r="H35" s="11"/>
      <c r="J35" s="48"/>
      <c r="M35" s="48"/>
    </row>
    <row r="36" spans="1:13" x14ac:dyDescent="0.25">
      <c r="A36" s="87">
        <v>12</v>
      </c>
      <c r="B36" s="87" t="s">
        <v>49</v>
      </c>
      <c r="C36" s="27" t="s">
        <v>50</v>
      </c>
      <c r="D36" s="27" t="s">
        <v>20</v>
      </c>
      <c r="E36" s="27">
        <v>14</v>
      </c>
      <c r="F36" s="28">
        <v>0</v>
      </c>
      <c r="G36" s="43">
        <f t="shared" si="0"/>
        <v>0</v>
      </c>
      <c r="H36" s="11"/>
    </row>
    <row r="37" spans="1:13" x14ac:dyDescent="0.25">
      <c r="A37" s="87">
        <v>13</v>
      </c>
      <c r="B37" s="87" t="s">
        <v>51</v>
      </c>
      <c r="C37" s="27" t="s">
        <v>52</v>
      </c>
      <c r="D37" s="27" t="s">
        <v>20</v>
      </c>
      <c r="E37" s="27">
        <v>6</v>
      </c>
      <c r="F37" s="28">
        <v>0</v>
      </c>
      <c r="G37" s="43">
        <f t="shared" si="0"/>
        <v>0</v>
      </c>
      <c r="H37" s="11"/>
    </row>
    <row r="38" spans="1:13" x14ac:dyDescent="0.25">
      <c r="A38" s="87">
        <v>14</v>
      </c>
      <c r="B38" s="87" t="s">
        <v>53</v>
      </c>
      <c r="C38" s="27" t="s">
        <v>54</v>
      </c>
      <c r="D38" s="27" t="s">
        <v>20</v>
      </c>
      <c r="E38" s="27">
        <v>61</v>
      </c>
      <c r="F38" s="28">
        <v>0</v>
      </c>
      <c r="G38" s="43">
        <f t="shared" si="0"/>
        <v>0</v>
      </c>
      <c r="H38" s="11"/>
    </row>
    <row r="39" spans="1:13" x14ac:dyDescent="0.25">
      <c r="A39" s="87"/>
      <c r="B39" s="31" t="s">
        <v>35</v>
      </c>
      <c r="C39" s="32"/>
      <c r="D39" s="33"/>
      <c r="E39" s="49">
        <f>SUM(E31:E38)</f>
        <v>166</v>
      </c>
      <c r="F39" s="34"/>
      <c r="G39" s="50">
        <f>SUM(G31:G38)</f>
        <v>0</v>
      </c>
      <c r="H39" s="11"/>
    </row>
    <row r="40" spans="1:13" x14ac:dyDescent="0.25">
      <c r="A40" s="86"/>
      <c r="B40" t="s">
        <v>55</v>
      </c>
    </row>
    <row r="41" spans="1:13" x14ac:dyDescent="0.25">
      <c r="A41" s="87"/>
      <c r="B41" s="51" t="s">
        <v>56</v>
      </c>
      <c r="C41" s="8"/>
      <c r="D41" s="27"/>
      <c r="E41" s="28"/>
      <c r="F41" s="28"/>
      <c r="G41" s="43"/>
      <c r="H41" s="11"/>
    </row>
    <row r="42" spans="1:13" x14ac:dyDescent="0.25">
      <c r="A42" s="87">
        <v>15</v>
      </c>
      <c r="B42" s="87" t="s">
        <v>57</v>
      </c>
      <c r="C42" s="27" t="s">
        <v>58</v>
      </c>
      <c r="D42" s="27" t="s">
        <v>20</v>
      </c>
      <c r="E42" s="28">
        <v>24</v>
      </c>
      <c r="F42" s="28">
        <v>0</v>
      </c>
      <c r="G42" s="43">
        <f t="shared" ref="G42:G50" si="1">E42*F42</f>
        <v>0</v>
      </c>
      <c r="H42" s="11"/>
    </row>
    <row r="43" spans="1:13" x14ac:dyDescent="0.25">
      <c r="A43" s="87">
        <v>16</v>
      </c>
      <c r="B43" s="87" t="s">
        <v>59</v>
      </c>
      <c r="C43" s="27" t="s">
        <v>60</v>
      </c>
      <c r="D43" s="27" t="s">
        <v>20</v>
      </c>
      <c r="E43" s="28">
        <v>46</v>
      </c>
      <c r="F43" s="28">
        <v>0</v>
      </c>
      <c r="G43" s="43">
        <f t="shared" si="1"/>
        <v>0</v>
      </c>
      <c r="H43" s="11"/>
    </row>
    <row r="44" spans="1:13" x14ac:dyDescent="0.25">
      <c r="A44" s="87">
        <v>17</v>
      </c>
      <c r="B44" s="87" t="s">
        <v>61</v>
      </c>
      <c r="C44" s="27" t="s">
        <v>62</v>
      </c>
      <c r="D44" s="27" t="s">
        <v>20</v>
      </c>
      <c r="E44" s="28">
        <v>25</v>
      </c>
      <c r="F44" s="28">
        <v>0</v>
      </c>
      <c r="G44" s="43">
        <f t="shared" si="1"/>
        <v>0</v>
      </c>
      <c r="H44" s="11"/>
    </row>
    <row r="45" spans="1:13" x14ac:dyDescent="0.25">
      <c r="A45" s="87">
        <v>18</v>
      </c>
      <c r="B45" s="87" t="s">
        <v>63</v>
      </c>
      <c r="C45" s="27" t="s">
        <v>64</v>
      </c>
      <c r="D45" s="27" t="s">
        <v>20</v>
      </c>
      <c r="E45" s="28">
        <v>50</v>
      </c>
      <c r="F45" s="28">
        <v>0</v>
      </c>
      <c r="G45" s="43">
        <f t="shared" si="1"/>
        <v>0</v>
      </c>
      <c r="H45" s="11"/>
    </row>
    <row r="46" spans="1:13" x14ac:dyDescent="0.25">
      <c r="A46" s="87">
        <v>19</v>
      </c>
      <c r="B46" s="87" t="s">
        <v>65</v>
      </c>
      <c r="C46" s="27" t="s">
        <v>66</v>
      </c>
      <c r="D46" s="27" t="s">
        <v>20</v>
      </c>
      <c r="E46" s="28">
        <v>41</v>
      </c>
      <c r="F46" s="28">
        <v>0</v>
      </c>
      <c r="G46" s="43">
        <f t="shared" si="1"/>
        <v>0</v>
      </c>
      <c r="H46" s="11"/>
    </row>
    <row r="47" spans="1:13" x14ac:dyDescent="0.25">
      <c r="A47" s="87">
        <v>20</v>
      </c>
      <c r="B47" s="87" t="s">
        <v>67</v>
      </c>
      <c r="C47" s="27" t="s">
        <v>68</v>
      </c>
      <c r="D47" s="27" t="s">
        <v>20</v>
      </c>
      <c r="E47" s="28">
        <v>24</v>
      </c>
      <c r="F47" s="28">
        <v>0</v>
      </c>
      <c r="G47" s="43">
        <f t="shared" si="1"/>
        <v>0</v>
      </c>
      <c r="H47" s="11"/>
    </row>
    <row r="48" spans="1:13" x14ac:dyDescent="0.25">
      <c r="A48" s="87">
        <v>21</v>
      </c>
      <c r="B48" s="87" t="s">
        <v>69</v>
      </c>
      <c r="C48" s="27" t="s">
        <v>70</v>
      </c>
      <c r="D48" s="27" t="s">
        <v>20</v>
      </c>
      <c r="E48" s="28">
        <v>20</v>
      </c>
      <c r="F48" s="28">
        <v>0</v>
      </c>
      <c r="G48" s="43">
        <f t="shared" si="1"/>
        <v>0</v>
      </c>
      <c r="H48" s="11"/>
    </row>
    <row r="49" spans="1:10" x14ac:dyDescent="0.25">
      <c r="A49" s="87">
        <v>22</v>
      </c>
      <c r="B49" s="87" t="s">
        <v>71</v>
      </c>
      <c r="C49" s="27" t="s">
        <v>72</v>
      </c>
      <c r="D49" s="27" t="s">
        <v>20</v>
      </c>
      <c r="E49" s="28">
        <v>43</v>
      </c>
      <c r="F49" s="28">
        <v>0</v>
      </c>
      <c r="G49" s="43">
        <f t="shared" si="1"/>
        <v>0</v>
      </c>
      <c r="H49" s="11"/>
    </row>
    <row r="50" spans="1:10" x14ac:dyDescent="0.25">
      <c r="A50" s="87">
        <v>23</v>
      </c>
      <c r="B50" s="87" t="s">
        <v>73</v>
      </c>
      <c r="C50" s="27" t="s">
        <v>74</v>
      </c>
      <c r="D50" s="27" t="s">
        <v>20</v>
      </c>
      <c r="E50" s="28">
        <v>14</v>
      </c>
      <c r="F50" s="28">
        <v>0</v>
      </c>
      <c r="G50" s="43">
        <f t="shared" si="1"/>
        <v>0</v>
      </c>
      <c r="H50" s="11"/>
    </row>
    <row r="51" spans="1:10" x14ac:dyDescent="0.25">
      <c r="A51" s="87"/>
      <c r="B51" s="46" t="s">
        <v>35</v>
      </c>
      <c r="C51" s="8"/>
      <c r="D51" s="27"/>
      <c r="E51" s="52">
        <f>SUM(E42:E50)</f>
        <v>287</v>
      </c>
      <c r="F51" s="28"/>
      <c r="G51" s="47">
        <f>SUM(G42:G50)</f>
        <v>0</v>
      </c>
      <c r="H51" s="11"/>
    </row>
    <row r="52" spans="1:10" x14ac:dyDescent="0.25">
      <c r="A52" s="86"/>
      <c r="B52" s="26"/>
      <c r="G52" s="39"/>
    </row>
    <row r="53" spans="1:10" x14ac:dyDescent="0.25">
      <c r="A53" s="86"/>
      <c r="B53" s="4" t="s">
        <v>75</v>
      </c>
    </row>
    <row r="54" spans="1:10" x14ac:dyDescent="0.25">
      <c r="A54" s="87"/>
      <c r="B54" s="33" t="s">
        <v>76</v>
      </c>
      <c r="C54" s="42"/>
      <c r="D54" s="27"/>
      <c r="E54" s="28"/>
      <c r="F54" s="28"/>
      <c r="G54" s="43"/>
      <c r="H54" s="11"/>
    </row>
    <row r="55" spans="1:10" ht="45" x14ac:dyDescent="0.25">
      <c r="A55" s="87">
        <v>24</v>
      </c>
      <c r="B55" s="88">
        <v>183101114</v>
      </c>
      <c r="C55" s="45" t="s">
        <v>77</v>
      </c>
      <c r="D55" s="27" t="s">
        <v>20</v>
      </c>
      <c r="E55" s="28">
        <v>166</v>
      </c>
      <c r="F55" s="28">
        <v>0</v>
      </c>
      <c r="G55" s="43">
        <f t="shared" ref="G55:G67" si="2">E55*F55</f>
        <v>0</v>
      </c>
      <c r="H55" s="11"/>
    </row>
    <row r="56" spans="1:10" ht="30" x14ac:dyDescent="0.25">
      <c r="A56" s="87">
        <v>25</v>
      </c>
      <c r="B56" s="88">
        <v>184102112</v>
      </c>
      <c r="C56" s="8" t="s">
        <v>78</v>
      </c>
      <c r="D56" s="27" t="s">
        <v>20</v>
      </c>
      <c r="E56" s="28">
        <v>166</v>
      </c>
      <c r="F56" s="28">
        <v>0</v>
      </c>
      <c r="G56" s="43">
        <f t="shared" si="2"/>
        <v>0</v>
      </c>
      <c r="H56" s="11"/>
    </row>
    <row r="57" spans="1:10" ht="30" x14ac:dyDescent="0.25">
      <c r="A57" s="87">
        <v>26</v>
      </c>
      <c r="B57" s="88"/>
      <c r="C57" s="8" t="s">
        <v>79</v>
      </c>
      <c r="D57" s="27" t="s">
        <v>80</v>
      </c>
      <c r="E57" s="28">
        <f>3*166*0.001</f>
        <v>0.498</v>
      </c>
      <c r="F57" s="28">
        <v>0</v>
      </c>
      <c r="G57" s="43">
        <f t="shared" si="2"/>
        <v>0</v>
      </c>
      <c r="H57" s="11" t="s">
        <v>81</v>
      </c>
    </row>
    <row r="58" spans="1:10" ht="30" x14ac:dyDescent="0.25">
      <c r="A58" s="87">
        <v>27</v>
      </c>
      <c r="B58" s="89">
        <v>184816111</v>
      </c>
      <c r="C58" s="8" t="s">
        <v>82</v>
      </c>
      <c r="D58" s="27" t="s">
        <v>20</v>
      </c>
      <c r="E58" s="28">
        <v>166</v>
      </c>
      <c r="F58" s="28">
        <v>0</v>
      </c>
      <c r="G58" s="43">
        <f t="shared" si="2"/>
        <v>0</v>
      </c>
      <c r="H58" s="11" t="s">
        <v>83</v>
      </c>
    </row>
    <row r="59" spans="1:10" ht="30" x14ac:dyDescent="0.25">
      <c r="A59" s="87">
        <v>28</v>
      </c>
      <c r="B59" s="88" t="s">
        <v>235</v>
      </c>
      <c r="C59" s="45" t="s">
        <v>84</v>
      </c>
      <c r="D59" s="27" t="s">
        <v>80</v>
      </c>
      <c r="E59" s="28">
        <v>1.66</v>
      </c>
      <c r="F59" s="28">
        <v>0</v>
      </c>
      <c r="G59" s="43">
        <f t="shared" si="2"/>
        <v>0</v>
      </c>
      <c r="H59" s="11"/>
    </row>
    <row r="60" spans="1:10" ht="30" x14ac:dyDescent="0.25">
      <c r="A60" s="87">
        <v>29</v>
      </c>
      <c r="B60" s="89">
        <v>184215411</v>
      </c>
      <c r="C60" s="8" t="s">
        <v>85</v>
      </c>
      <c r="D60" s="27" t="s">
        <v>20</v>
      </c>
      <c r="E60" s="28">
        <v>166</v>
      </c>
      <c r="F60" s="28">
        <v>0</v>
      </c>
      <c r="G60" s="43">
        <f t="shared" si="2"/>
        <v>0</v>
      </c>
      <c r="H60" s="11"/>
    </row>
    <row r="61" spans="1:10" ht="45" x14ac:dyDescent="0.25">
      <c r="A61" s="87">
        <v>30</v>
      </c>
      <c r="B61" s="89">
        <v>184813134</v>
      </c>
      <c r="C61" s="8" t="s">
        <v>86</v>
      </c>
      <c r="D61" s="8" t="s">
        <v>20</v>
      </c>
      <c r="E61" s="28">
        <v>166</v>
      </c>
      <c r="F61" s="28">
        <v>0</v>
      </c>
      <c r="G61" s="43">
        <f t="shared" si="2"/>
        <v>0</v>
      </c>
      <c r="H61" s="11"/>
      <c r="I61" s="44"/>
      <c r="J61" s="44"/>
    </row>
    <row r="62" spans="1:10" ht="30" x14ac:dyDescent="0.25">
      <c r="A62" s="87">
        <v>31</v>
      </c>
      <c r="B62" s="89">
        <v>184813161</v>
      </c>
      <c r="C62" s="8" t="s">
        <v>87</v>
      </c>
      <c r="D62" s="8" t="s">
        <v>20</v>
      </c>
      <c r="E62" s="28">
        <v>166</v>
      </c>
      <c r="F62" s="28">
        <v>0</v>
      </c>
      <c r="G62" s="43">
        <f t="shared" si="2"/>
        <v>0</v>
      </c>
      <c r="H62" s="11"/>
    </row>
    <row r="63" spans="1:10" ht="45" x14ac:dyDescent="0.25">
      <c r="A63" s="87">
        <v>32</v>
      </c>
      <c r="B63" s="89">
        <v>184215113</v>
      </c>
      <c r="C63" s="8" t="s">
        <v>88</v>
      </c>
      <c r="D63" s="27" t="s">
        <v>20</v>
      </c>
      <c r="E63" s="28">
        <v>166</v>
      </c>
      <c r="F63" s="28">
        <v>0</v>
      </c>
      <c r="G63" s="43">
        <f t="shared" si="2"/>
        <v>0</v>
      </c>
      <c r="H63" s="11"/>
    </row>
    <row r="64" spans="1:10" ht="30" x14ac:dyDescent="0.25">
      <c r="A64" s="87">
        <v>33</v>
      </c>
      <c r="B64" s="89">
        <v>184501141</v>
      </c>
      <c r="C64" s="8" t="s">
        <v>89</v>
      </c>
      <c r="D64" s="27" t="s">
        <v>90</v>
      </c>
      <c r="E64" s="28">
        <f>166*0.25*1.5</f>
        <v>62.25</v>
      </c>
      <c r="F64" s="28">
        <v>0</v>
      </c>
      <c r="G64" s="43">
        <f t="shared" si="2"/>
        <v>0</v>
      </c>
      <c r="H64" s="11" t="s">
        <v>91</v>
      </c>
    </row>
    <row r="65" spans="1:12" ht="30" x14ac:dyDescent="0.25">
      <c r="A65" s="87">
        <v>34</v>
      </c>
      <c r="B65" s="89">
        <v>184911421</v>
      </c>
      <c r="C65" s="8" t="s">
        <v>92</v>
      </c>
      <c r="D65" s="27" t="s">
        <v>90</v>
      </c>
      <c r="E65" s="28">
        <f>0.2*166</f>
        <v>33.200000000000003</v>
      </c>
      <c r="F65" s="28">
        <v>0</v>
      </c>
      <c r="G65" s="43">
        <f t="shared" si="2"/>
        <v>0</v>
      </c>
      <c r="H65" s="11"/>
      <c r="I65" s="53"/>
      <c r="J65" s="53"/>
      <c r="K65" s="53"/>
      <c r="L65" s="53"/>
    </row>
    <row r="66" spans="1:12" x14ac:dyDescent="0.25">
      <c r="A66" s="87">
        <v>35</v>
      </c>
      <c r="B66" s="89">
        <v>184806111</v>
      </c>
      <c r="C66" s="8" t="s">
        <v>93</v>
      </c>
      <c r="D66" s="27" t="s">
        <v>20</v>
      </c>
      <c r="E66" s="28">
        <v>166</v>
      </c>
      <c r="F66" s="28">
        <v>0</v>
      </c>
      <c r="G66" s="43">
        <f t="shared" si="2"/>
        <v>0</v>
      </c>
      <c r="H66" s="11" t="s">
        <v>94</v>
      </c>
    </row>
    <row r="67" spans="1:12" ht="30" x14ac:dyDescent="0.25">
      <c r="A67" s="87">
        <v>36</v>
      </c>
      <c r="B67" s="88">
        <v>185851121</v>
      </c>
      <c r="C67" s="8" t="s">
        <v>95</v>
      </c>
      <c r="D67" s="27" t="s">
        <v>96</v>
      </c>
      <c r="E67" s="28">
        <f>0.04*166</f>
        <v>6.6400000000000006</v>
      </c>
      <c r="F67" s="28">
        <v>0</v>
      </c>
      <c r="G67" s="43">
        <f t="shared" si="2"/>
        <v>0</v>
      </c>
      <c r="H67" s="11"/>
    </row>
    <row r="68" spans="1:12" x14ac:dyDescent="0.25">
      <c r="A68" s="87"/>
      <c r="B68" s="75" t="s">
        <v>97</v>
      </c>
      <c r="C68" s="8"/>
      <c r="D68" s="27"/>
      <c r="E68" s="28"/>
      <c r="F68" s="28"/>
      <c r="G68" s="43"/>
      <c r="H68" s="11"/>
    </row>
    <row r="69" spans="1:12" x14ac:dyDescent="0.25">
      <c r="A69" s="87">
        <v>37</v>
      </c>
      <c r="B69" s="88" t="s">
        <v>235</v>
      </c>
      <c r="C69" s="8" t="s">
        <v>98</v>
      </c>
      <c r="D69" s="27" t="s">
        <v>20</v>
      </c>
      <c r="E69" s="28">
        <v>166</v>
      </c>
      <c r="F69" s="28">
        <v>0</v>
      </c>
      <c r="G69" s="43">
        <f t="shared" ref="G69:G76" si="3">E69*F69</f>
        <v>0</v>
      </c>
      <c r="H69" s="11"/>
    </row>
    <row r="70" spans="1:12" x14ac:dyDescent="0.25">
      <c r="A70" s="87">
        <v>38</v>
      </c>
      <c r="B70" s="88" t="s">
        <v>235</v>
      </c>
      <c r="C70" s="8" t="s">
        <v>99</v>
      </c>
      <c r="D70" s="27" t="s">
        <v>18</v>
      </c>
      <c r="E70" s="28">
        <f>0.5*166</f>
        <v>83</v>
      </c>
      <c r="F70" s="28">
        <v>0</v>
      </c>
      <c r="G70" s="43">
        <f t="shared" si="3"/>
        <v>0</v>
      </c>
      <c r="H70" s="11"/>
    </row>
    <row r="71" spans="1:12" x14ac:dyDescent="0.25">
      <c r="A71" s="87">
        <v>39</v>
      </c>
      <c r="B71" s="88" t="s">
        <v>235</v>
      </c>
      <c r="C71" s="8" t="s">
        <v>100</v>
      </c>
      <c r="D71" s="27" t="s">
        <v>96</v>
      </c>
      <c r="E71" s="28">
        <f>0.04*166</f>
        <v>6.6400000000000006</v>
      </c>
      <c r="F71" s="28">
        <v>0</v>
      </c>
      <c r="G71" s="43">
        <f t="shared" si="3"/>
        <v>0</v>
      </c>
      <c r="H71" s="11" t="s">
        <v>101</v>
      </c>
    </row>
    <row r="72" spans="1:12" x14ac:dyDescent="0.25">
      <c r="A72" s="87">
        <v>40</v>
      </c>
      <c r="B72" s="88" t="s">
        <v>235</v>
      </c>
      <c r="C72" s="8" t="s">
        <v>102</v>
      </c>
      <c r="D72" s="27" t="s">
        <v>80</v>
      </c>
      <c r="E72" s="28">
        <f>2*166*0.001</f>
        <v>0.33200000000000002</v>
      </c>
      <c r="F72" s="28">
        <v>0</v>
      </c>
      <c r="G72" s="43">
        <f t="shared" si="3"/>
        <v>0</v>
      </c>
      <c r="H72" s="11" t="s">
        <v>103</v>
      </c>
    </row>
    <row r="73" spans="1:12" x14ac:dyDescent="0.25">
      <c r="A73" s="87">
        <v>41</v>
      </c>
      <c r="B73" s="88" t="s">
        <v>235</v>
      </c>
      <c r="C73" s="8" t="s">
        <v>104</v>
      </c>
      <c r="D73" s="54" t="s">
        <v>80</v>
      </c>
      <c r="E73" s="28">
        <f>166*100*0.001</f>
        <v>16.600000000000001</v>
      </c>
      <c r="F73" s="28">
        <v>0</v>
      </c>
      <c r="G73" s="43">
        <f t="shared" si="3"/>
        <v>0</v>
      </c>
      <c r="H73" s="36" t="s">
        <v>105</v>
      </c>
    </row>
    <row r="74" spans="1:12" ht="30" x14ac:dyDescent="0.25">
      <c r="A74" s="87">
        <v>42</v>
      </c>
      <c r="B74" s="88" t="s">
        <v>235</v>
      </c>
      <c r="C74" s="8" t="s">
        <v>106</v>
      </c>
      <c r="D74" s="54" t="s">
        <v>80</v>
      </c>
      <c r="E74" s="55">
        <f>166*0.05</f>
        <v>8.3000000000000007</v>
      </c>
      <c r="F74" s="28">
        <v>0</v>
      </c>
      <c r="G74" s="43">
        <f t="shared" si="3"/>
        <v>0</v>
      </c>
      <c r="H74" s="36" t="s">
        <v>107</v>
      </c>
    </row>
    <row r="75" spans="1:12" x14ac:dyDescent="0.25">
      <c r="A75" s="87">
        <v>43</v>
      </c>
      <c r="B75" s="88" t="s">
        <v>235</v>
      </c>
      <c r="C75" s="4" t="s">
        <v>108</v>
      </c>
      <c r="D75" s="54" t="s">
        <v>18</v>
      </c>
      <c r="E75" s="55">
        <f>166*0.25</f>
        <v>41.5</v>
      </c>
      <c r="F75" s="28">
        <v>0</v>
      </c>
      <c r="G75" s="43">
        <f t="shared" si="3"/>
        <v>0</v>
      </c>
      <c r="H75" s="36" t="s">
        <v>91</v>
      </c>
    </row>
    <row r="76" spans="1:12" x14ac:dyDescent="0.25">
      <c r="A76" s="87">
        <v>44</v>
      </c>
      <c r="B76" s="88" t="s">
        <v>235</v>
      </c>
      <c r="C76" s="8" t="s">
        <v>109</v>
      </c>
      <c r="D76" s="27" t="s">
        <v>110</v>
      </c>
      <c r="E76" s="55">
        <f>E65*0.1</f>
        <v>3.3200000000000003</v>
      </c>
      <c r="F76" s="28">
        <v>0</v>
      </c>
      <c r="G76" s="43">
        <f t="shared" si="3"/>
        <v>0</v>
      </c>
      <c r="H76" s="36"/>
      <c r="I76" s="53"/>
    </row>
    <row r="77" spans="1:12" x14ac:dyDescent="0.25">
      <c r="A77" s="87"/>
      <c r="B77" s="81" t="s">
        <v>35</v>
      </c>
      <c r="C77" s="8"/>
      <c r="D77" s="27"/>
      <c r="E77" s="28"/>
      <c r="F77" s="28"/>
      <c r="G77" s="47">
        <f>SUM(G55:G76)</f>
        <v>0</v>
      </c>
      <c r="H77" s="11"/>
    </row>
    <row r="78" spans="1:12" x14ac:dyDescent="0.25">
      <c r="A78" s="87"/>
      <c r="B78" s="80"/>
      <c r="C78" s="32"/>
      <c r="D78" s="33"/>
      <c r="E78" s="34"/>
      <c r="F78" s="34"/>
      <c r="G78" s="35"/>
      <c r="H78" s="56"/>
    </row>
    <row r="79" spans="1:12" x14ac:dyDescent="0.25">
      <c r="A79" s="87"/>
      <c r="B79" s="33" t="s">
        <v>111</v>
      </c>
      <c r="C79" s="42"/>
      <c r="D79" s="27"/>
      <c r="E79" s="28"/>
      <c r="F79" s="28"/>
      <c r="G79" s="43"/>
      <c r="H79" s="11"/>
    </row>
    <row r="80" spans="1:12" ht="30" x14ac:dyDescent="0.25">
      <c r="A80" s="87">
        <v>45</v>
      </c>
      <c r="B80" s="88">
        <v>183111114</v>
      </c>
      <c r="C80" s="8" t="s">
        <v>112</v>
      </c>
      <c r="D80" s="27" t="s">
        <v>20</v>
      </c>
      <c r="E80" s="28">
        <v>287</v>
      </c>
      <c r="F80" s="28">
        <v>0</v>
      </c>
      <c r="G80" s="43">
        <f t="shared" ref="G80:G88" si="4">E80*F80</f>
        <v>0</v>
      </c>
      <c r="H80" s="11"/>
    </row>
    <row r="81" spans="1:10" ht="30" x14ac:dyDescent="0.25">
      <c r="A81" s="87">
        <v>46</v>
      </c>
      <c r="B81" s="89">
        <v>184102111</v>
      </c>
      <c r="C81" s="8" t="s">
        <v>113</v>
      </c>
      <c r="D81" s="27" t="s">
        <v>20</v>
      </c>
      <c r="E81" s="28">
        <v>287</v>
      </c>
      <c r="F81" s="28">
        <v>0</v>
      </c>
      <c r="G81" s="43">
        <f t="shared" si="4"/>
        <v>0</v>
      </c>
      <c r="H81" s="11"/>
    </row>
    <row r="82" spans="1:10" ht="30" x14ac:dyDescent="0.25">
      <c r="A82" s="87">
        <v>47</v>
      </c>
      <c r="B82" s="88"/>
      <c r="C82" s="8" t="s">
        <v>79</v>
      </c>
      <c r="D82" s="27" t="s">
        <v>80</v>
      </c>
      <c r="E82" s="28">
        <f>3*287*0.001</f>
        <v>0.86099999999999999</v>
      </c>
      <c r="F82" s="28">
        <v>0</v>
      </c>
      <c r="G82" s="43">
        <f t="shared" si="4"/>
        <v>0</v>
      </c>
      <c r="H82" s="11" t="s">
        <v>81</v>
      </c>
    </row>
    <row r="83" spans="1:10" ht="30" x14ac:dyDescent="0.25">
      <c r="A83" s="87">
        <v>48</v>
      </c>
      <c r="B83" s="89">
        <v>184816111</v>
      </c>
      <c r="C83" s="8" t="s">
        <v>82</v>
      </c>
      <c r="D83" s="27" t="s">
        <v>20</v>
      </c>
      <c r="E83" s="28">
        <v>287</v>
      </c>
      <c r="F83" s="28">
        <v>0</v>
      </c>
      <c r="G83" s="43">
        <f t="shared" si="4"/>
        <v>0</v>
      </c>
      <c r="H83" s="11" t="s">
        <v>114</v>
      </c>
    </row>
    <row r="84" spans="1:10" ht="30" x14ac:dyDescent="0.25">
      <c r="A84" s="87">
        <v>49</v>
      </c>
      <c r="B84" s="88" t="s">
        <v>235</v>
      </c>
      <c r="C84" s="45" t="s">
        <v>84</v>
      </c>
      <c r="D84" s="27" t="s">
        <v>80</v>
      </c>
      <c r="E84" s="28">
        <v>28.7</v>
      </c>
      <c r="F84" s="28">
        <v>0</v>
      </c>
      <c r="G84" s="43">
        <f t="shared" si="4"/>
        <v>0</v>
      </c>
      <c r="H84" s="11"/>
    </row>
    <row r="85" spans="1:10" ht="45" x14ac:dyDescent="0.25">
      <c r="A85" s="87">
        <v>50</v>
      </c>
      <c r="B85" s="89">
        <v>184813133</v>
      </c>
      <c r="C85" s="8" t="s">
        <v>115</v>
      </c>
      <c r="D85" s="8" t="s">
        <v>20</v>
      </c>
      <c r="E85" s="28">
        <v>287</v>
      </c>
      <c r="F85" s="28">
        <v>0</v>
      </c>
      <c r="G85" s="43">
        <f t="shared" si="4"/>
        <v>0</v>
      </c>
      <c r="H85" s="11"/>
      <c r="I85" s="44"/>
      <c r="J85" s="44"/>
    </row>
    <row r="86" spans="1:10" ht="30" x14ac:dyDescent="0.25">
      <c r="A86" s="87">
        <v>51</v>
      </c>
      <c r="B86" s="89">
        <v>184911421</v>
      </c>
      <c r="C86" s="8" t="s">
        <v>92</v>
      </c>
      <c r="D86" s="27" t="s">
        <v>90</v>
      </c>
      <c r="E86" s="28">
        <f>0.2*287</f>
        <v>57.400000000000006</v>
      </c>
      <c r="F86" s="28">
        <v>0</v>
      </c>
      <c r="G86" s="43">
        <f t="shared" si="4"/>
        <v>0</v>
      </c>
      <c r="H86" s="11"/>
    </row>
    <row r="87" spans="1:10" ht="30" x14ac:dyDescent="0.25">
      <c r="A87" s="87">
        <v>52</v>
      </c>
      <c r="B87" s="88">
        <v>185851121</v>
      </c>
      <c r="C87" s="8" t="s">
        <v>95</v>
      </c>
      <c r="D87" s="27" t="s">
        <v>110</v>
      </c>
      <c r="E87" s="28">
        <f>0.02*287</f>
        <v>5.74</v>
      </c>
      <c r="F87" s="28">
        <v>0</v>
      </c>
      <c r="G87" s="43">
        <f t="shared" si="4"/>
        <v>0</v>
      </c>
      <c r="H87" s="11"/>
    </row>
    <row r="88" spans="1:10" x14ac:dyDescent="0.25">
      <c r="A88" s="87">
        <v>53</v>
      </c>
      <c r="B88" s="88" t="s">
        <v>235</v>
      </c>
      <c r="C88" s="57" t="s">
        <v>116</v>
      </c>
      <c r="D88" s="27" t="s">
        <v>20</v>
      </c>
      <c r="E88" s="28">
        <v>287</v>
      </c>
      <c r="F88" s="28">
        <v>0</v>
      </c>
      <c r="G88" s="43">
        <f t="shared" si="4"/>
        <v>0</v>
      </c>
      <c r="H88" s="11"/>
      <c r="I88" s="53"/>
    </row>
    <row r="89" spans="1:10" x14ac:dyDescent="0.25">
      <c r="A89" s="87"/>
      <c r="B89" s="75" t="s">
        <v>97</v>
      </c>
      <c r="C89" s="8"/>
      <c r="D89" s="27"/>
      <c r="E89" s="28"/>
      <c r="F89" s="28"/>
      <c r="G89" s="43"/>
      <c r="H89" s="11"/>
    </row>
    <row r="90" spans="1:10" x14ac:dyDescent="0.25">
      <c r="A90" s="87">
        <v>54</v>
      </c>
      <c r="B90" s="88" t="s">
        <v>235</v>
      </c>
      <c r="C90" s="8" t="s">
        <v>117</v>
      </c>
      <c r="D90" s="27" t="s">
        <v>20</v>
      </c>
      <c r="E90" s="28">
        <v>287</v>
      </c>
      <c r="F90" s="28">
        <v>0</v>
      </c>
      <c r="G90" s="43">
        <f t="shared" ref="G90:G95" si="5">E90*F90</f>
        <v>0</v>
      </c>
      <c r="H90" s="11"/>
    </row>
    <row r="91" spans="1:10" x14ac:dyDescent="0.25">
      <c r="A91" s="87">
        <v>55</v>
      </c>
      <c r="B91" s="88" t="s">
        <v>235</v>
      </c>
      <c r="C91" s="8" t="s">
        <v>118</v>
      </c>
      <c r="D91" s="27" t="s">
        <v>96</v>
      </c>
      <c r="E91" s="28">
        <f>0.02*287</f>
        <v>5.74</v>
      </c>
      <c r="F91" s="28">
        <v>0</v>
      </c>
      <c r="G91" s="43">
        <f t="shared" si="5"/>
        <v>0</v>
      </c>
      <c r="H91" s="11"/>
    </row>
    <row r="92" spans="1:10" x14ac:dyDescent="0.25">
      <c r="A92" s="87">
        <v>56</v>
      </c>
      <c r="B92" s="88" t="s">
        <v>235</v>
      </c>
      <c r="C92" s="8" t="s">
        <v>102</v>
      </c>
      <c r="D92" s="27" t="s">
        <v>80</v>
      </c>
      <c r="E92" s="28">
        <f>2*287*0.001</f>
        <v>0.57400000000000007</v>
      </c>
      <c r="F92" s="28">
        <v>0</v>
      </c>
      <c r="G92" s="43">
        <f t="shared" si="5"/>
        <v>0</v>
      </c>
      <c r="H92" s="11" t="s">
        <v>119</v>
      </c>
    </row>
    <row r="93" spans="1:10" x14ac:dyDescent="0.25">
      <c r="A93" s="87">
        <v>57</v>
      </c>
      <c r="B93" s="88" t="s">
        <v>235</v>
      </c>
      <c r="C93" s="8" t="s">
        <v>104</v>
      </c>
      <c r="D93" s="54" t="s">
        <v>80</v>
      </c>
      <c r="E93" s="28">
        <f>287*100*0.001</f>
        <v>28.7</v>
      </c>
      <c r="F93" s="28">
        <v>0</v>
      </c>
      <c r="G93" s="43">
        <f t="shared" si="5"/>
        <v>0</v>
      </c>
      <c r="H93" s="36" t="s">
        <v>105</v>
      </c>
    </row>
    <row r="94" spans="1:10" ht="30" x14ac:dyDescent="0.25">
      <c r="A94" s="87">
        <v>58</v>
      </c>
      <c r="B94" s="88" t="s">
        <v>235</v>
      </c>
      <c r="C94" s="8" t="s">
        <v>106</v>
      </c>
      <c r="D94" s="54" t="s">
        <v>80</v>
      </c>
      <c r="E94" s="55">
        <f>287*0.02</f>
        <v>5.74</v>
      </c>
      <c r="F94" s="28">
        <v>0</v>
      </c>
      <c r="G94" s="43">
        <f t="shared" si="5"/>
        <v>0</v>
      </c>
      <c r="H94" s="36" t="s">
        <v>120</v>
      </c>
    </row>
    <row r="95" spans="1:10" x14ac:dyDescent="0.25">
      <c r="A95" s="87">
        <v>59</v>
      </c>
      <c r="B95" s="88" t="s">
        <v>235</v>
      </c>
      <c r="C95" s="8" t="s">
        <v>109</v>
      </c>
      <c r="D95" s="27" t="s">
        <v>110</v>
      </c>
      <c r="E95" s="55">
        <f>E86*0.1</f>
        <v>5.7400000000000011</v>
      </c>
      <c r="F95" s="28">
        <v>0</v>
      </c>
      <c r="G95" s="43">
        <f t="shared" si="5"/>
        <v>0</v>
      </c>
      <c r="H95" s="36"/>
      <c r="I95" s="53"/>
    </row>
    <row r="96" spans="1:10" x14ac:dyDescent="0.25">
      <c r="A96" s="87"/>
      <c r="B96" s="81" t="s">
        <v>35</v>
      </c>
      <c r="C96" s="8"/>
      <c r="D96" s="27"/>
      <c r="E96" s="28"/>
      <c r="F96" s="28"/>
      <c r="G96" s="47">
        <f>SUM(G80:G95)</f>
        <v>0</v>
      </c>
      <c r="H96" s="11"/>
    </row>
    <row r="97" spans="1:10" x14ac:dyDescent="0.25">
      <c r="A97" s="87"/>
      <c r="B97" s="26"/>
      <c r="G97" s="39"/>
    </row>
    <row r="98" spans="1:10" x14ac:dyDescent="0.25">
      <c r="A98" s="87"/>
      <c r="B98" s="33" t="s">
        <v>121</v>
      </c>
      <c r="C98" s="42"/>
      <c r="D98" s="27"/>
      <c r="E98" s="28"/>
      <c r="F98" s="28"/>
      <c r="G98" s="43"/>
      <c r="H98" s="11"/>
    </row>
    <row r="99" spans="1:10" ht="75" x14ac:dyDescent="0.25">
      <c r="A99" s="87">
        <v>60</v>
      </c>
      <c r="B99" s="88" t="s">
        <v>235</v>
      </c>
      <c r="C99" s="57" t="s">
        <v>122</v>
      </c>
      <c r="D99" s="27" t="s">
        <v>18</v>
      </c>
      <c r="E99" s="28">
        <v>446</v>
      </c>
      <c r="F99" s="28">
        <v>0</v>
      </c>
      <c r="G99" s="43">
        <f>F99*E99</f>
        <v>0</v>
      </c>
      <c r="H99" s="11" t="s">
        <v>123</v>
      </c>
    </row>
    <row r="100" spans="1:10" ht="30" x14ac:dyDescent="0.25">
      <c r="A100" s="87">
        <v>61</v>
      </c>
      <c r="B100" s="88" t="s">
        <v>235</v>
      </c>
      <c r="C100" s="8" t="s">
        <v>124</v>
      </c>
      <c r="D100" s="27" t="s">
        <v>20</v>
      </c>
      <c r="E100" s="28">
        <v>122</v>
      </c>
      <c r="F100" s="28">
        <v>0</v>
      </c>
      <c r="G100" s="43">
        <f>F100*E100</f>
        <v>0</v>
      </c>
      <c r="H100" s="11" t="s">
        <v>125</v>
      </c>
    </row>
    <row r="101" spans="1:10" ht="45" x14ac:dyDescent="0.25">
      <c r="A101" s="87">
        <v>62</v>
      </c>
      <c r="B101" s="88" t="s">
        <v>235</v>
      </c>
      <c r="C101" s="8" t="s">
        <v>126</v>
      </c>
      <c r="D101" s="27" t="s">
        <v>20</v>
      </c>
      <c r="E101" s="28">
        <f>112/4*2+20</f>
        <v>76</v>
      </c>
      <c r="F101" s="28">
        <v>0</v>
      </c>
      <c r="G101" s="43">
        <f>F101*E101</f>
        <v>0</v>
      </c>
      <c r="H101" s="11" t="s">
        <v>127</v>
      </c>
    </row>
    <row r="102" spans="1:10" ht="30" x14ac:dyDescent="0.25">
      <c r="A102" s="87">
        <v>63</v>
      </c>
      <c r="B102" s="88">
        <v>348951256</v>
      </c>
      <c r="C102" s="45" t="s">
        <v>128</v>
      </c>
      <c r="D102" s="27" t="s">
        <v>18</v>
      </c>
      <c r="E102" s="28">
        <v>446</v>
      </c>
      <c r="F102" s="28">
        <v>0</v>
      </c>
      <c r="G102" s="43">
        <f>F102*E102</f>
        <v>0</v>
      </c>
      <c r="H102" s="11"/>
    </row>
    <row r="103" spans="1:10" x14ac:dyDescent="0.25">
      <c r="A103" s="87">
        <v>64</v>
      </c>
      <c r="B103" s="88" t="s">
        <v>235</v>
      </c>
      <c r="C103" s="8" t="s">
        <v>237</v>
      </c>
      <c r="D103" s="27" t="s">
        <v>20</v>
      </c>
      <c r="E103" s="28">
        <v>4</v>
      </c>
      <c r="F103" s="28">
        <v>0</v>
      </c>
      <c r="G103" s="43">
        <f>F103*E103</f>
        <v>0</v>
      </c>
      <c r="H103" s="11"/>
    </row>
    <row r="104" spans="1:10" x14ac:dyDescent="0.25">
      <c r="A104" s="87"/>
      <c r="B104" s="81" t="s">
        <v>35</v>
      </c>
      <c r="C104" s="8"/>
      <c r="D104" s="27"/>
      <c r="E104" s="28"/>
      <c r="F104" s="28"/>
      <c r="G104" s="47">
        <f>SUM(G99:G103)</f>
        <v>0</v>
      </c>
      <c r="H104" s="11"/>
      <c r="J104" s="4"/>
    </row>
    <row r="105" spans="1:10" x14ac:dyDescent="0.25">
      <c r="A105" s="87"/>
      <c r="B105" s="26"/>
      <c r="G105" s="39"/>
    </row>
    <row r="106" spans="1:10" x14ac:dyDescent="0.25">
      <c r="A106" s="87"/>
      <c r="B106" s="33" t="s">
        <v>129</v>
      </c>
      <c r="C106" s="42"/>
      <c r="D106" s="27"/>
      <c r="E106" s="28"/>
      <c r="F106" s="28"/>
      <c r="G106" s="43"/>
      <c r="H106" s="11"/>
    </row>
    <row r="107" spans="1:10" ht="45" x14ac:dyDescent="0.25">
      <c r="A107" s="87">
        <v>65</v>
      </c>
      <c r="B107" s="88">
        <v>181451121</v>
      </c>
      <c r="C107" s="8" t="s">
        <v>130</v>
      </c>
      <c r="D107" s="27" t="s">
        <v>15</v>
      </c>
      <c r="E107" s="28">
        <v>2700</v>
      </c>
      <c r="F107" s="28">
        <v>0</v>
      </c>
      <c r="G107" s="43">
        <f>F107*E107</f>
        <v>0</v>
      </c>
      <c r="H107" s="11" t="s">
        <v>131</v>
      </c>
      <c r="I107" s="53"/>
    </row>
    <row r="108" spans="1:10" ht="30" x14ac:dyDescent="0.25">
      <c r="A108" s="87">
        <v>66</v>
      </c>
      <c r="B108" s="88" t="s">
        <v>235</v>
      </c>
      <c r="C108" s="8" t="s">
        <v>132</v>
      </c>
      <c r="D108" s="27" t="s">
        <v>80</v>
      </c>
      <c r="E108" s="28">
        <f>5*2700*0.001</f>
        <v>13.5</v>
      </c>
      <c r="F108" s="28">
        <v>0</v>
      </c>
      <c r="G108" s="43">
        <f>F108*E108</f>
        <v>0</v>
      </c>
      <c r="H108" s="11"/>
    </row>
    <row r="109" spans="1:10" x14ac:dyDescent="0.25">
      <c r="A109" s="87"/>
      <c r="B109" s="81" t="s">
        <v>35</v>
      </c>
      <c r="C109" s="8"/>
      <c r="D109" s="27"/>
      <c r="E109" s="28"/>
      <c r="F109" s="28"/>
      <c r="G109" s="47">
        <f>SUM(G107:G108)</f>
        <v>0</v>
      </c>
      <c r="H109" s="11"/>
    </row>
    <row r="110" spans="1:10" x14ac:dyDescent="0.25">
      <c r="A110" s="87"/>
      <c r="B110" s="26"/>
      <c r="G110" s="39"/>
    </row>
    <row r="111" spans="1:10" x14ac:dyDescent="0.25">
      <c r="A111" s="87"/>
      <c r="B111" s="33" t="s">
        <v>133</v>
      </c>
      <c r="C111" s="42"/>
      <c r="D111" s="27"/>
      <c r="E111" s="28"/>
      <c r="F111" s="28"/>
      <c r="G111" s="43"/>
      <c r="H111" s="11"/>
    </row>
    <row r="112" spans="1:10" ht="30" x14ac:dyDescent="0.25">
      <c r="A112" s="87">
        <v>67</v>
      </c>
      <c r="B112" s="83" t="s">
        <v>134</v>
      </c>
      <c r="C112" s="8" t="s">
        <v>135</v>
      </c>
      <c r="D112" s="27" t="s">
        <v>20</v>
      </c>
      <c r="E112" s="28">
        <v>4</v>
      </c>
      <c r="F112" s="28">
        <v>0</v>
      </c>
      <c r="G112" s="43">
        <f>E112*F112</f>
        <v>0</v>
      </c>
      <c r="H112" s="11"/>
    </row>
    <row r="113" spans="1:11" x14ac:dyDescent="0.25">
      <c r="A113" s="87"/>
      <c r="B113" s="81" t="s">
        <v>35</v>
      </c>
      <c r="C113" s="8"/>
      <c r="D113" s="27"/>
      <c r="E113" s="28"/>
      <c r="F113" s="28"/>
      <c r="G113" s="47">
        <f>SUM(G112)</f>
        <v>0</v>
      </c>
      <c r="H113" s="11"/>
    </row>
    <row r="114" spans="1:11" ht="15.75" x14ac:dyDescent="0.25">
      <c r="A114" s="87"/>
      <c r="B114" s="80" t="s">
        <v>136</v>
      </c>
      <c r="C114" s="32"/>
      <c r="D114" s="33"/>
      <c r="E114" s="34"/>
      <c r="F114" s="34"/>
      <c r="G114" s="58">
        <f>G113+G109+G104+G96+G77+G51+G39+G26</f>
        <v>0</v>
      </c>
      <c r="H114" s="56"/>
      <c r="J114" s="26"/>
      <c r="K114" s="5"/>
    </row>
    <row r="115" spans="1:11" ht="15.75" x14ac:dyDescent="0.25">
      <c r="A115" s="87"/>
      <c r="B115" s="80" t="s">
        <v>137</v>
      </c>
      <c r="C115" s="32"/>
      <c r="D115" s="33"/>
      <c r="E115" s="34"/>
      <c r="F115" s="34"/>
      <c r="G115" s="58">
        <f>G114*1.21</f>
        <v>0</v>
      </c>
      <c r="H115" s="56"/>
    </row>
    <row r="116" spans="1:11" x14ac:dyDescent="0.25">
      <c r="A116" s="86"/>
    </row>
    <row r="117" spans="1:11" x14ac:dyDescent="0.25">
      <c r="A117" s="86"/>
      <c r="B117" s="26" t="s">
        <v>138</v>
      </c>
    </row>
    <row r="118" spans="1:11" x14ac:dyDescent="0.25">
      <c r="A118" s="86"/>
      <c r="B118" s="59" t="s">
        <v>139</v>
      </c>
    </row>
    <row r="119" spans="1:11" x14ac:dyDescent="0.25">
      <c r="A119" s="86"/>
      <c r="B119" s="59" t="s">
        <v>140</v>
      </c>
    </row>
    <row r="120" spans="1:11" x14ac:dyDescent="0.25">
      <c r="A120" s="87"/>
      <c r="B120" s="27" t="s">
        <v>141</v>
      </c>
      <c r="C120" s="8"/>
      <c r="D120" s="27"/>
      <c r="E120" s="28"/>
      <c r="F120" s="28"/>
      <c r="G120" s="43"/>
      <c r="H120" s="11"/>
    </row>
    <row r="121" spans="1:11" x14ac:dyDescent="0.25">
      <c r="A121" s="87">
        <v>68</v>
      </c>
      <c r="B121" s="90">
        <v>184806111</v>
      </c>
      <c r="C121" s="8" t="s">
        <v>93</v>
      </c>
      <c r="D121" s="27" t="s">
        <v>20</v>
      </c>
      <c r="E121" s="28">
        <v>166</v>
      </c>
      <c r="F121" s="28">
        <v>0</v>
      </c>
      <c r="G121" s="43">
        <f t="shared" ref="G121:G130" si="6">E121*F121</f>
        <v>0</v>
      </c>
      <c r="H121" s="11" t="s">
        <v>94</v>
      </c>
    </row>
    <row r="122" spans="1:11" ht="30" x14ac:dyDescent="0.25">
      <c r="A122" s="87">
        <v>69</v>
      </c>
      <c r="B122" s="90">
        <v>185804513</v>
      </c>
      <c r="C122" s="8" t="s">
        <v>142</v>
      </c>
      <c r="D122" s="27" t="s">
        <v>15</v>
      </c>
      <c r="E122" s="28">
        <f>166*0.2*4</f>
        <v>132.80000000000001</v>
      </c>
      <c r="F122" s="28">
        <v>0</v>
      </c>
      <c r="G122" s="43">
        <f t="shared" si="6"/>
        <v>0</v>
      </c>
      <c r="H122" s="11" t="s">
        <v>143</v>
      </c>
      <c r="I122" s="53"/>
      <c r="J122" s="53"/>
      <c r="K122" s="53"/>
    </row>
    <row r="123" spans="1:11" x14ac:dyDescent="0.25">
      <c r="A123" s="87">
        <v>70</v>
      </c>
      <c r="B123" s="88" t="s">
        <v>235</v>
      </c>
      <c r="C123" s="8" t="s">
        <v>144</v>
      </c>
      <c r="D123" s="27" t="s">
        <v>20</v>
      </c>
      <c r="E123" s="28">
        <v>166</v>
      </c>
      <c r="F123" s="28">
        <v>0</v>
      </c>
      <c r="G123" s="43">
        <f t="shared" si="6"/>
        <v>0</v>
      </c>
      <c r="H123" s="11"/>
    </row>
    <row r="124" spans="1:11" x14ac:dyDescent="0.25">
      <c r="A124" s="87">
        <v>71</v>
      </c>
      <c r="B124" s="88" t="s">
        <v>235</v>
      </c>
      <c r="C124" s="8" t="s">
        <v>145</v>
      </c>
      <c r="D124" s="27" t="s">
        <v>110</v>
      </c>
      <c r="E124" s="28">
        <v>0.7</v>
      </c>
      <c r="F124" s="28">
        <v>0</v>
      </c>
      <c r="G124" s="43">
        <f t="shared" si="6"/>
        <v>0</v>
      </c>
      <c r="H124" s="11"/>
    </row>
    <row r="125" spans="1:11" x14ac:dyDescent="0.25">
      <c r="A125" s="87">
        <v>72</v>
      </c>
      <c r="B125" s="88" t="s">
        <v>235</v>
      </c>
      <c r="C125" s="8" t="s">
        <v>146</v>
      </c>
      <c r="D125" s="27" t="s">
        <v>20</v>
      </c>
      <c r="E125" s="28">
        <v>166</v>
      </c>
      <c r="F125" s="28">
        <v>0</v>
      </c>
      <c r="G125" s="43">
        <f t="shared" si="6"/>
        <v>0</v>
      </c>
      <c r="H125" s="11" t="s">
        <v>147</v>
      </c>
      <c r="I125" s="53"/>
      <c r="J125" s="53"/>
      <c r="K125" s="53"/>
    </row>
    <row r="126" spans="1:11" ht="45" x14ac:dyDescent="0.25">
      <c r="A126" s="87">
        <v>73</v>
      </c>
      <c r="B126" s="90">
        <v>184813134</v>
      </c>
      <c r="C126" s="8" t="s">
        <v>86</v>
      </c>
      <c r="D126" s="8" t="s">
        <v>20</v>
      </c>
      <c r="E126" s="28">
        <v>166</v>
      </c>
      <c r="F126" s="28">
        <v>0</v>
      </c>
      <c r="G126" s="43">
        <f t="shared" si="6"/>
        <v>0</v>
      </c>
      <c r="H126" s="11"/>
    </row>
    <row r="127" spans="1:11" x14ac:dyDescent="0.25">
      <c r="A127" s="87">
        <v>74</v>
      </c>
      <c r="B127" s="88" t="s">
        <v>235</v>
      </c>
      <c r="C127" s="8" t="s">
        <v>102</v>
      </c>
      <c r="D127" s="27" t="s">
        <v>80</v>
      </c>
      <c r="E127" s="28">
        <v>0.33</v>
      </c>
      <c r="F127" s="28">
        <v>0</v>
      </c>
      <c r="G127" s="43">
        <f t="shared" si="6"/>
        <v>0</v>
      </c>
      <c r="H127" s="11" t="s">
        <v>119</v>
      </c>
    </row>
    <row r="128" spans="1:11" x14ac:dyDescent="0.25">
      <c r="A128" s="87">
        <v>75</v>
      </c>
      <c r="B128" s="88" t="s">
        <v>235</v>
      </c>
      <c r="C128" s="8" t="s">
        <v>148</v>
      </c>
      <c r="D128" s="27" t="s">
        <v>110</v>
      </c>
      <c r="E128" s="28">
        <f>10*0.04*166</f>
        <v>66.400000000000006</v>
      </c>
      <c r="F128" s="28">
        <v>0</v>
      </c>
      <c r="G128" s="43">
        <f t="shared" si="6"/>
        <v>0</v>
      </c>
      <c r="H128" s="11" t="s">
        <v>149</v>
      </c>
      <c r="I128" s="53"/>
    </row>
    <row r="129" spans="1:12" ht="30" x14ac:dyDescent="0.25">
      <c r="A129" s="87">
        <v>76</v>
      </c>
      <c r="B129" s="87">
        <v>185851121</v>
      </c>
      <c r="C129" s="8" t="s">
        <v>95</v>
      </c>
      <c r="D129" s="27" t="s">
        <v>96</v>
      </c>
      <c r="E129" s="28">
        <f>10*0.04*166</f>
        <v>66.400000000000006</v>
      </c>
      <c r="F129" s="28">
        <v>0</v>
      </c>
      <c r="G129" s="43">
        <f t="shared" si="6"/>
        <v>0</v>
      </c>
      <c r="H129" s="11" t="s">
        <v>149</v>
      </c>
    </row>
    <row r="130" spans="1:12" x14ac:dyDescent="0.25">
      <c r="A130" s="87">
        <v>77</v>
      </c>
      <c r="B130" s="90">
        <v>185804312</v>
      </c>
      <c r="C130" s="8" t="s">
        <v>150</v>
      </c>
      <c r="D130" s="27" t="s">
        <v>96</v>
      </c>
      <c r="E130" s="28">
        <f>10*0.04*166</f>
        <v>66.400000000000006</v>
      </c>
      <c r="F130" s="28">
        <v>0</v>
      </c>
      <c r="G130" s="43">
        <f t="shared" si="6"/>
        <v>0</v>
      </c>
      <c r="H130" s="11" t="s">
        <v>149</v>
      </c>
    </row>
    <row r="131" spans="1:12" x14ac:dyDescent="0.25">
      <c r="A131" s="87"/>
      <c r="B131" s="46" t="s">
        <v>35</v>
      </c>
      <c r="C131" s="60"/>
      <c r="D131" s="46"/>
      <c r="E131" s="61"/>
      <c r="F131" s="61"/>
      <c r="G131" s="47">
        <f>SUM(G121:G130)</f>
        <v>0</v>
      </c>
      <c r="H131" s="36"/>
      <c r="I131" s="26"/>
      <c r="J131" s="26"/>
      <c r="K131" s="26"/>
    </row>
    <row r="132" spans="1:12" x14ac:dyDescent="0.25">
      <c r="A132" s="87"/>
      <c r="B132" s="46"/>
      <c r="C132" s="60"/>
      <c r="D132" s="46"/>
      <c r="E132" s="61"/>
      <c r="F132" s="61"/>
      <c r="G132" s="47"/>
      <c r="H132" s="36"/>
      <c r="I132" s="26"/>
      <c r="J132" s="26"/>
      <c r="K132" s="26"/>
    </row>
    <row r="133" spans="1:12" x14ac:dyDescent="0.25">
      <c r="A133" s="87"/>
      <c r="B133" s="27" t="s">
        <v>151</v>
      </c>
      <c r="C133" s="8"/>
      <c r="D133" s="27"/>
      <c r="E133" s="28"/>
      <c r="F133" s="28"/>
      <c r="G133" s="43"/>
      <c r="H133" s="11"/>
    </row>
    <row r="134" spans="1:12" ht="30" x14ac:dyDescent="0.25">
      <c r="A134" s="87">
        <v>78</v>
      </c>
      <c r="B134" s="90">
        <v>185804513</v>
      </c>
      <c r="C134" s="8" t="s">
        <v>142</v>
      </c>
      <c r="D134" s="27" t="s">
        <v>90</v>
      </c>
      <c r="E134" s="28">
        <f>287*0.2*4</f>
        <v>229.60000000000002</v>
      </c>
      <c r="F134" s="28">
        <v>0</v>
      </c>
      <c r="G134" s="43">
        <f t="shared" ref="G134:G141" si="7">E134*F134</f>
        <v>0</v>
      </c>
      <c r="H134" s="11" t="s">
        <v>143</v>
      </c>
      <c r="I134" s="53"/>
      <c r="J134" s="53"/>
      <c r="K134" s="53"/>
    </row>
    <row r="135" spans="1:12" x14ac:dyDescent="0.25">
      <c r="A135" s="87">
        <v>79</v>
      </c>
      <c r="B135" s="88" t="s">
        <v>235</v>
      </c>
      <c r="C135" s="8" t="s">
        <v>152</v>
      </c>
      <c r="D135" s="27" t="s">
        <v>20</v>
      </c>
      <c r="E135" s="28">
        <v>287</v>
      </c>
      <c r="F135" s="28">
        <v>0</v>
      </c>
      <c r="G135" s="43">
        <f t="shared" si="7"/>
        <v>0</v>
      </c>
      <c r="H135" s="11"/>
    </row>
    <row r="136" spans="1:12" x14ac:dyDescent="0.25">
      <c r="A136" s="87">
        <v>80</v>
      </c>
      <c r="B136" s="88" t="s">
        <v>235</v>
      </c>
      <c r="C136" s="8" t="s">
        <v>145</v>
      </c>
      <c r="D136" s="27" t="s">
        <v>110</v>
      </c>
      <c r="E136" s="28">
        <v>1.3</v>
      </c>
      <c r="F136" s="28">
        <v>0</v>
      </c>
      <c r="G136" s="43">
        <f t="shared" si="7"/>
        <v>0</v>
      </c>
      <c r="H136" s="11"/>
    </row>
    <row r="137" spans="1:12" ht="45" x14ac:dyDescent="0.25">
      <c r="A137" s="87">
        <v>81</v>
      </c>
      <c r="B137" s="90">
        <v>184813133</v>
      </c>
      <c r="C137" s="8" t="s">
        <v>115</v>
      </c>
      <c r="D137" s="62" t="s">
        <v>20</v>
      </c>
      <c r="E137" s="63">
        <v>287</v>
      </c>
      <c r="F137" s="28">
        <v>0</v>
      </c>
      <c r="G137" s="43">
        <f t="shared" si="7"/>
        <v>0</v>
      </c>
      <c r="H137" s="11"/>
      <c r="I137" s="26"/>
      <c r="J137" s="26"/>
      <c r="K137" s="26"/>
    </row>
    <row r="138" spans="1:12" x14ac:dyDescent="0.25">
      <c r="A138" s="87">
        <v>82</v>
      </c>
      <c r="B138" s="88" t="s">
        <v>235</v>
      </c>
      <c r="C138" s="8" t="s">
        <v>102</v>
      </c>
      <c r="D138" s="27" t="s">
        <v>80</v>
      </c>
      <c r="E138" s="28">
        <f>2*287*0.001</f>
        <v>0.57400000000000007</v>
      </c>
      <c r="F138" s="28">
        <v>0</v>
      </c>
      <c r="G138" s="43">
        <f t="shared" si="7"/>
        <v>0</v>
      </c>
      <c r="H138" s="11" t="s">
        <v>119</v>
      </c>
      <c r="I138" s="26"/>
      <c r="J138" s="26"/>
      <c r="K138" s="26"/>
    </row>
    <row r="139" spans="1:12" x14ac:dyDescent="0.25">
      <c r="A139" s="87">
        <v>83</v>
      </c>
      <c r="B139" s="88" t="s">
        <v>235</v>
      </c>
      <c r="C139" s="8" t="s">
        <v>153</v>
      </c>
      <c r="D139" s="27" t="s">
        <v>96</v>
      </c>
      <c r="E139" s="28">
        <f>10*0.02*287</f>
        <v>57.400000000000006</v>
      </c>
      <c r="F139" s="28">
        <v>0</v>
      </c>
      <c r="G139" s="43">
        <f t="shared" si="7"/>
        <v>0</v>
      </c>
      <c r="H139" s="11" t="s">
        <v>149</v>
      </c>
      <c r="I139" s="53"/>
    </row>
    <row r="140" spans="1:12" ht="30" x14ac:dyDescent="0.25">
      <c r="A140" s="87">
        <v>84</v>
      </c>
      <c r="B140" s="87">
        <v>185851121</v>
      </c>
      <c r="C140" s="8" t="s">
        <v>95</v>
      </c>
      <c r="D140" s="27" t="s">
        <v>96</v>
      </c>
      <c r="E140" s="28">
        <f>10*0.02*287</f>
        <v>57.400000000000006</v>
      </c>
      <c r="F140" s="28">
        <v>0</v>
      </c>
      <c r="G140" s="43">
        <f t="shared" si="7"/>
        <v>0</v>
      </c>
      <c r="H140" s="11" t="s">
        <v>149</v>
      </c>
      <c r="I140" s="26"/>
      <c r="J140" s="26"/>
      <c r="K140" s="26"/>
    </row>
    <row r="141" spans="1:12" x14ac:dyDescent="0.25">
      <c r="A141" s="87">
        <v>85</v>
      </c>
      <c r="B141" s="90">
        <v>185804312</v>
      </c>
      <c r="C141" s="8" t="s">
        <v>150</v>
      </c>
      <c r="D141" s="27" t="s">
        <v>96</v>
      </c>
      <c r="E141" s="28">
        <f>10*0.02*287</f>
        <v>57.400000000000006</v>
      </c>
      <c r="F141" s="28">
        <v>0</v>
      </c>
      <c r="G141" s="43">
        <f t="shared" si="7"/>
        <v>0</v>
      </c>
      <c r="H141" s="11" t="s">
        <v>149</v>
      </c>
      <c r="I141" s="26"/>
      <c r="J141" s="26"/>
      <c r="K141" s="26"/>
    </row>
    <row r="142" spans="1:12" x14ac:dyDescent="0.25">
      <c r="A142" s="87"/>
      <c r="B142" s="46" t="s">
        <v>35</v>
      </c>
      <c r="C142" s="60"/>
      <c r="D142" s="46"/>
      <c r="E142" s="61"/>
      <c r="F142" s="61"/>
      <c r="G142" s="47">
        <f>SUM(G134:G141)</f>
        <v>0</v>
      </c>
      <c r="H142" s="36"/>
      <c r="I142" s="26"/>
      <c r="J142" s="26"/>
      <c r="K142" s="26"/>
    </row>
    <row r="143" spans="1:12" x14ac:dyDescent="0.25">
      <c r="A143" s="87"/>
      <c r="B143" s="88" t="s">
        <v>235</v>
      </c>
      <c r="C143" s="60"/>
      <c r="D143" s="46"/>
      <c r="E143" s="61"/>
      <c r="F143" s="61"/>
      <c r="G143" s="47"/>
      <c r="H143" s="36"/>
      <c r="I143" s="26"/>
      <c r="J143" s="26"/>
      <c r="K143" s="26"/>
    </row>
    <row r="144" spans="1:12" x14ac:dyDescent="0.25">
      <c r="A144" s="87"/>
      <c r="B144" s="27" t="s">
        <v>154</v>
      </c>
      <c r="C144" s="8"/>
      <c r="D144" s="27"/>
      <c r="E144" s="28"/>
      <c r="F144" s="28"/>
      <c r="G144" s="43"/>
      <c r="H144" s="11"/>
      <c r="I144" s="26"/>
      <c r="J144" s="26"/>
      <c r="L144" s="26"/>
    </row>
    <row r="145" spans="1:12" x14ac:dyDescent="0.25">
      <c r="A145" s="87">
        <v>86</v>
      </c>
      <c r="B145" s="88" t="s">
        <v>235</v>
      </c>
      <c r="C145" s="8" t="s">
        <v>155</v>
      </c>
      <c r="D145" s="27" t="s">
        <v>18</v>
      </c>
      <c r="E145" s="28">
        <v>446</v>
      </c>
      <c r="F145" s="28">
        <v>0</v>
      </c>
      <c r="G145" s="43">
        <f>E145*F145</f>
        <v>0</v>
      </c>
      <c r="H145" s="11"/>
      <c r="I145" s="26"/>
      <c r="J145" s="26"/>
      <c r="L145" s="26"/>
    </row>
    <row r="146" spans="1:12" ht="60" x14ac:dyDescent="0.25">
      <c r="A146" s="87">
        <v>87</v>
      </c>
      <c r="B146" s="90">
        <v>111151131</v>
      </c>
      <c r="C146" s="8" t="s">
        <v>156</v>
      </c>
      <c r="D146" s="8" t="s">
        <v>157</v>
      </c>
      <c r="E146" s="28">
        <v>2700</v>
      </c>
      <c r="F146" s="28">
        <v>0</v>
      </c>
      <c r="G146" s="43">
        <f>E146*F146</f>
        <v>0</v>
      </c>
      <c r="H146" s="11" t="s">
        <v>158</v>
      </c>
      <c r="I146" s="26"/>
      <c r="J146" s="26"/>
      <c r="K146" s="26"/>
      <c r="L146" s="26"/>
    </row>
    <row r="147" spans="1:12" x14ac:dyDescent="0.25">
      <c r="A147" s="87"/>
      <c r="B147" s="46" t="s">
        <v>35</v>
      </c>
      <c r="C147" s="60"/>
      <c r="D147" s="46"/>
      <c r="E147" s="61"/>
      <c r="F147" s="61"/>
      <c r="G147" s="47">
        <f>SUM(G145:G146)</f>
        <v>0</v>
      </c>
      <c r="H147" s="36"/>
      <c r="I147" s="26"/>
      <c r="J147" s="26"/>
      <c r="K147" s="26"/>
    </row>
    <row r="148" spans="1:12" ht="15.75" x14ac:dyDescent="0.25">
      <c r="A148" s="87"/>
      <c r="B148" s="46" t="s">
        <v>159</v>
      </c>
      <c r="C148" s="60"/>
      <c r="D148" s="46"/>
      <c r="E148" s="61"/>
      <c r="F148" s="61"/>
      <c r="G148" s="64">
        <f>G147+G142+G131</f>
        <v>0</v>
      </c>
      <c r="H148" s="36"/>
      <c r="I148" s="26"/>
      <c r="J148" s="26"/>
      <c r="K148" s="26"/>
      <c r="L148" s="26"/>
    </row>
    <row r="149" spans="1:12" ht="15.75" x14ac:dyDescent="0.25">
      <c r="A149" s="87"/>
      <c r="B149" s="46" t="s">
        <v>160</v>
      </c>
      <c r="C149" s="60"/>
      <c r="D149" s="46"/>
      <c r="E149" s="61"/>
      <c r="F149" s="61"/>
      <c r="G149" s="64">
        <f>G148*1.21</f>
        <v>0</v>
      </c>
      <c r="H149" s="36"/>
      <c r="I149" s="26"/>
      <c r="J149" s="26"/>
      <c r="K149" s="26"/>
      <c r="L149" s="26"/>
    </row>
    <row r="150" spans="1:12" ht="15.75" x14ac:dyDescent="0.25">
      <c r="A150" s="86"/>
      <c r="B150" s="26"/>
      <c r="C150" s="14"/>
      <c r="D150" s="26"/>
      <c r="E150" s="65"/>
      <c r="F150" s="65"/>
      <c r="G150" s="66"/>
      <c r="H150" s="25"/>
      <c r="I150" s="26"/>
      <c r="J150" s="26"/>
      <c r="K150" s="26"/>
      <c r="L150" s="26"/>
    </row>
    <row r="151" spans="1:12" x14ac:dyDescent="0.25">
      <c r="A151" s="86"/>
      <c r="B151" s="26"/>
      <c r="C151" s="14"/>
      <c r="D151" s="26"/>
      <c r="E151" s="65"/>
      <c r="F151" s="65"/>
      <c r="G151" s="39"/>
      <c r="H151" s="25"/>
      <c r="I151" s="26"/>
      <c r="J151" s="26"/>
      <c r="K151" s="26"/>
    </row>
    <row r="152" spans="1:12" x14ac:dyDescent="0.25">
      <c r="A152" s="86"/>
      <c r="B152" s="26" t="s">
        <v>161</v>
      </c>
    </row>
    <row r="153" spans="1:12" x14ac:dyDescent="0.25">
      <c r="A153" s="87"/>
      <c r="B153" s="27" t="s">
        <v>141</v>
      </c>
      <c r="C153" s="8"/>
      <c r="D153" s="27"/>
      <c r="E153" s="28"/>
      <c r="F153" s="28"/>
      <c r="G153" s="43"/>
      <c r="H153" s="11"/>
    </row>
    <row r="154" spans="1:12" x14ac:dyDescent="0.25">
      <c r="A154" s="87">
        <v>88</v>
      </c>
      <c r="B154" s="90">
        <v>184806111</v>
      </c>
      <c r="C154" s="8" t="s">
        <v>93</v>
      </c>
      <c r="D154" s="27" t="s">
        <v>20</v>
      </c>
      <c r="E154" s="28">
        <v>166</v>
      </c>
      <c r="F154" s="28">
        <v>0</v>
      </c>
      <c r="G154" s="43">
        <f>E154*F154</f>
        <v>0</v>
      </c>
      <c r="H154" s="11" t="s">
        <v>94</v>
      </c>
    </row>
    <row r="155" spans="1:12" ht="30" x14ac:dyDescent="0.25">
      <c r="A155" s="87">
        <v>89</v>
      </c>
      <c r="B155" s="90">
        <v>185804513</v>
      </c>
      <c r="C155" s="8" t="s">
        <v>142</v>
      </c>
      <c r="D155" s="27" t="s">
        <v>15</v>
      </c>
      <c r="E155" s="28">
        <f>166*0.2*3</f>
        <v>99.600000000000009</v>
      </c>
      <c r="F155" s="28">
        <v>0</v>
      </c>
      <c r="G155" s="43">
        <f t="shared" ref="G155:G163" si="8">E155*F155</f>
        <v>0</v>
      </c>
      <c r="H155" s="11" t="s">
        <v>162</v>
      </c>
      <c r="I155" s="53"/>
      <c r="J155" s="53"/>
      <c r="K155" s="53"/>
    </row>
    <row r="156" spans="1:12" x14ac:dyDescent="0.25">
      <c r="A156" s="87">
        <v>90</v>
      </c>
      <c r="B156" s="88" t="s">
        <v>235</v>
      </c>
      <c r="C156" s="8" t="s">
        <v>152</v>
      </c>
      <c r="D156" s="27" t="s">
        <v>20</v>
      </c>
      <c r="E156" s="28">
        <v>166</v>
      </c>
      <c r="F156" s="28">
        <v>0</v>
      </c>
      <c r="G156" s="43">
        <f t="shared" si="8"/>
        <v>0</v>
      </c>
      <c r="H156" s="11"/>
    </row>
    <row r="157" spans="1:12" x14ac:dyDescent="0.25">
      <c r="A157" s="87">
        <v>91</v>
      </c>
      <c r="B157" s="88" t="s">
        <v>235</v>
      </c>
      <c r="C157" s="8" t="s">
        <v>145</v>
      </c>
      <c r="D157" s="27" t="s">
        <v>110</v>
      </c>
      <c r="E157" s="28">
        <v>0.7</v>
      </c>
      <c r="F157" s="28">
        <v>0</v>
      </c>
      <c r="G157" s="43">
        <f t="shared" si="8"/>
        <v>0</v>
      </c>
      <c r="H157" s="11"/>
    </row>
    <row r="158" spans="1:12" x14ac:dyDescent="0.25">
      <c r="A158" s="87">
        <v>92</v>
      </c>
      <c r="B158" s="88" t="s">
        <v>235</v>
      </c>
      <c r="C158" s="8" t="s">
        <v>146</v>
      </c>
      <c r="D158" s="27" t="s">
        <v>20</v>
      </c>
      <c r="E158" s="28">
        <v>166</v>
      </c>
      <c r="F158" s="28">
        <v>0</v>
      </c>
      <c r="G158" s="43">
        <f t="shared" si="8"/>
        <v>0</v>
      </c>
      <c r="H158" s="11"/>
    </row>
    <row r="159" spans="1:12" ht="45" x14ac:dyDescent="0.25">
      <c r="A159" s="87">
        <v>93</v>
      </c>
      <c r="B159" s="90">
        <v>184813134</v>
      </c>
      <c r="C159" s="8" t="s">
        <v>86</v>
      </c>
      <c r="D159" s="8" t="s">
        <v>20</v>
      </c>
      <c r="E159" s="28">
        <v>166</v>
      </c>
      <c r="F159" s="28">
        <v>0</v>
      </c>
      <c r="G159" s="43">
        <f t="shared" si="8"/>
        <v>0</v>
      </c>
      <c r="H159" s="11"/>
    </row>
    <row r="160" spans="1:12" x14ac:dyDescent="0.25">
      <c r="A160" s="87">
        <v>94</v>
      </c>
      <c r="B160" s="88" t="s">
        <v>235</v>
      </c>
      <c r="C160" s="8" t="s">
        <v>102</v>
      </c>
      <c r="D160" s="27" t="s">
        <v>80</v>
      </c>
      <c r="E160" s="28">
        <v>0.33</v>
      </c>
      <c r="F160" s="28">
        <v>0</v>
      </c>
      <c r="G160" s="43">
        <f t="shared" si="8"/>
        <v>0</v>
      </c>
      <c r="H160" s="11" t="s">
        <v>119</v>
      </c>
    </row>
    <row r="161" spans="1:11" x14ac:dyDescent="0.25">
      <c r="A161" s="87">
        <v>95</v>
      </c>
      <c r="B161" s="88" t="s">
        <v>235</v>
      </c>
      <c r="C161" s="8" t="s">
        <v>163</v>
      </c>
      <c r="D161" s="27" t="s">
        <v>96</v>
      </c>
      <c r="E161" s="28">
        <f>6*0.04*166</f>
        <v>39.839999999999996</v>
      </c>
      <c r="F161" s="28">
        <v>0</v>
      </c>
      <c r="G161" s="43">
        <f t="shared" si="8"/>
        <v>0</v>
      </c>
      <c r="H161" s="11" t="s">
        <v>101</v>
      </c>
    </row>
    <row r="162" spans="1:11" ht="30" x14ac:dyDescent="0.25">
      <c r="A162" s="87">
        <v>96</v>
      </c>
      <c r="B162" s="87">
        <v>185851121</v>
      </c>
      <c r="C162" s="8" t="s">
        <v>95</v>
      </c>
      <c r="D162" s="27" t="s">
        <v>96</v>
      </c>
      <c r="E162" s="28">
        <f>6*0.04*166</f>
        <v>39.839999999999996</v>
      </c>
      <c r="F162" s="28">
        <v>0</v>
      </c>
      <c r="G162" s="43">
        <f t="shared" si="8"/>
        <v>0</v>
      </c>
      <c r="H162" s="11" t="s">
        <v>101</v>
      </c>
    </row>
    <row r="163" spans="1:11" x14ac:dyDescent="0.25">
      <c r="A163" s="91">
        <v>97</v>
      </c>
      <c r="B163" s="90">
        <v>185804312</v>
      </c>
      <c r="C163" s="8" t="s">
        <v>150</v>
      </c>
      <c r="D163" s="27" t="s">
        <v>96</v>
      </c>
      <c r="E163" s="28">
        <f>6*0.04*166</f>
        <v>39.839999999999996</v>
      </c>
      <c r="F163" s="28">
        <v>0</v>
      </c>
      <c r="G163" s="43">
        <f t="shared" si="8"/>
        <v>0</v>
      </c>
      <c r="H163" s="11" t="s">
        <v>101</v>
      </c>
    </row>
    <row r="164" spans="1:11" x14ac:dyDescent="0.25">
      <c r="A164" s="87"/>
      <c r="B164" s="46" t="s">
        <v>35</v>
      </c>
      <c r="C164" s="60"/>
      <c r="D164" s="46"/>
      <c r="E164" s="61"/>
      <c r="F164" s="61"/>
      <c r="G164" s="47">
        <f>SUM(G154:G163)</f>
        <v>0</v>
      </c>
      <c r="H164" s="36"/>
      <c r="I164" s="26"/>
      <c r="J164" s="26"/>
      <c r="K164" s="26"/>
    </row>
    <row r="165" spans="1:11" x14ac:dyDescent="0.25">
      <c r="A165" s="87"/>
      <c r="B165" s="46"/>
      <c r="C165" s="60"/>
      <c r="D165" s="46"/>
      <c r="E165" s="61"/>
      <c r="F165" s="61"/>
      <c r="G165" s="47"/>
      <c r="H165" s="36"/>
      <c r="I165" s="26"/>
      <c r="J165" s="26"/>
      <c r="K165" s="26"/>
    </row>
    <row r="166" spans="1:11" x14ac:dyDescent="0.25">
      <c r="A166" s="87"/>
      <c r="B166" s="27" t="s">
        <v>151</v>
      </c>
      <c r="C166" s="8"/>
      <c r="D166" s="27"/>
      <c r="E166" s="28"/>
      <c r="F166" s="28"/>
      <c r="G166" s="43"/>
      <c r="H166" s="11"/>
    </row>
    <row r="167" spans="1:11" ht="30" x14ac:dyDescent="0.25">
      <c r="A167" s="87">
        <v>98</v>
      </c>
      <c r="B167" s="8">
        <v>185804513</v>
      </c>
      <c r="C167" s="8" t="s">
        <v>142</v>
      </c>
      <c r="D167" s="27" t="s">
        <v>90</v>
      </c>
      <c r="E167" s="28">
        <f>287*0.2*3</f>
        <v>172.20000000000002</v>
      </c>
      <c r="F167" s="28">
        <v>0</v>
      </c>
      <c r="G167" s="43">
        <f t="shared" ref="G167:G174" si="9">E167*F167</f>
        <v>0</v>
      </c>
      <c r="H167" s="11" t="s">
        <v>162</v>
      </c>
      <c r="I167" s="53"/>
      <c r="J167" s="53"/>
      <c r="K167" s="53"/>
    </row>
    <row r="168" spans="1:11" x14ac:dyDescent="0.25">
      <c r="A168" s="87">
        <v>99</v>
      </c>
      <c r="B168" s="88" t="s">
        <v>235</v>
      </c>
      <c r="C168" s="8" t="s">
        <v>144</v>
      </c>
      <c r="D168" s="27" t="s">
        <v>20</v>
      </c>
      <c r="E168" s="28">
        <v>287</v>
      </c>
      <c r="F168" s="28">
        <v>0</v>
      </c>
      <c r="G168" s="43">
        <f t="shared" si="9"/>
        <v>0</v>
      </c>
      <c r="H168" s="11"/>
    </row>
    <row r="169" spans="1:11" x14ac:dyDescent="0.25">
      <c r="A169" s="87">
        <v>100</v>
      </c>
      <c r="B169" s="88" t="s">
        <v>235</v>
      </c>
      <c r="C169" s="8" t="s">
        <v>145</v>
      </c>
      <c r="D169" s="27" t="s">
        <v>110</v>
      </c>
      <c r="E169" s="28">
        <v>1.3</v>
      </c>
      <c r="F169" s="28">
        <v>0</v>
      </c>
      <c r="G169" s="43">
        <f t="shared" si="9"/>
        <v>0</v>
      </c>
      <c r="H169" s="11"/>
    </row>
    <row r="170" spans="1:11" ht="45" x14ac:dyDescent="0.25">
      <c r="A170" s="87">
        <v>101</v>
      </c>
      <c r="B170" s="90">
        <v>184813133</v>
      </c>
      <c r="C170" s="8" t="s">
        <v>115</v>
      </c>
      <c r="D170" s="8" t="s">
        <v>20</v>
      </c>
      <c r="E170" s="28">
        <v>287</v>
      </c>
      <c r="F170" s="28">
        <v>0</v>
      </c>
      <c r="G170" s="43">
        <f t="shared" si="9"/>
        <v>0</v>
      </c>
      <c r="H170" s="11"/>
      <c r="I170" s="26"/>
      <c r="J170" s="26"/>
      <c r="K170" s="26"/>
    </row>
    <row r="171" spans="1:11" x14ac:dyDescent="0.25">
      <c r="A171" s="87">
        <v>102</v>
      </c>
      <c r="B171" s="88" t="s">
        <v>235</v>
      </c>
      <c r="C171" s="8" t="s">
        <v>102</v>
      </c>
      <c r="D171" s="27" t="s">
        <v>80</v>
      </c>
      <c r="E171" s="28">
        <f>2*287*0.001</f>
        <v>0.57400000000000007</v>
      </c>
      <c r="F171" s="28">
        <v>0</v>
      </c>
      <c r="G171" s="43">
        <f t="shared" si="9"/>
        <v>0</v>
      </c>
      <c r="H171" s="11" t="s">
        <v>119</v>
      </c>
      <c r="I171" s="26"/>
      <c r="J171" s="26"/>
      <c r="K171" s="26"/>
    </row>
    <row r="172" spans="1:11" x14ac:dyDescent="0.25">
      <c r="A172" s="87">
        <v>103</v>
      </c>
      <c r="B172" s="88" t="s">
        <v>235</v>
      </c>
      <c r="C172" s="8" t="s">
        <v>153</v>
      </c>
      <c r="D172" s="27" t="s">
        <v>96</v>
      </c>
      <c r="E172" s="28">
        <f>6*0.02*287</f>
        <v>34.44</v>
      </c>
      <c r="F172" s="28">
        <v>0</v>
      </c>
      <c r="G172" s="43">
        <f t="shared" si="9"/>
        <v>0</v>
      </c>
      <c r="H172" s="11" t="s">
        <v>101</v>
      </c>
      <c r="I172" s="26"/>
      <c r="J172" s="26"/>
      <c r="K172" s="26"/>
    </row>
    <row r="173" spans="1:11" ht="30" x14ac:dyDescent="0.25">
      <c r="A173" s="87">
        <v>104</v>
      </c>
      <c r="B173" s="87">
        <v>185851121</v>
      </c>
      <c r="C173" s="8" t="s">
        <v>95</v>
      </c>
      <c r="D173" s="27" t="s">
        <v>96</v>
      </c>
      <c r="E173" s="28">
        <f>6*0.02*287</f>
        <v>34.44</v>
      </c>
      <c r="F173" s="28">
        <v>0</v>
      </c>
      <c r="G173" s="43">
        <f t="shared" si="9"/>
        <v>0</v>
      </c>
      <c r="H173" s="11" t="s">
        <v>101</v>
      </c>
      <c r="I173" s="26"/>
      <c r="J173" s="26"/>
      <c r="K173" s="26"/>
    </row>
    <row r="174" spans="1:11" x14ac:dyDescent="0.25">
      <c r="A174" s="87">
        <v>105</v>
      </c>
      <c r="B174" s="90">
        <v>185804312</v>
      </c>
      <c r="C174" s="8" t="s">
        <v>150</v>
      </c>
      <c r="D174" s="27" t="s">
        <v>96</v>
      </c>
      <c r="E174" s="28">
        <f>6*0.02*287</f>
        <v>34.44</v>
      </c>
      <c r="F174" s="28">
        <v>0</v>
      </c>
      <c r="G174" s="43">
        <f t="shared" si="9"/>
        <v>0</v>
      </c>
      <c r="H174" s="11" t="s">
        <v>101</v>
      </c>
      <c r="I174" s="26"/>
      <c r="J174" s="26"/>
      <c r="K174" s="26"/>
    </row>
    <row r="175" spans="1:11" x14ac:dyDescent="0.25">
      <c r="A175" s="87"/>
      <c r="B175" s="46" t="s">
        <v>35</v>
      </c>
      <c r="C175" s="60"/>
      <c r="D175" s="46"/>
      <c r="E175" s="61"/>
      <c r="F175" s="61"/>
      <c r="G175" s="47">
        <f>SUM(G167:G174)</f>
        <v>0</v>
      </c>
      <c r="H175" s="36"/>
      <c r="I175" s="26"/>
      <c r="J175" s="26"/>
      <c r="K175" s="26"/>
    </row>
    <row r="176" spans="1:11" x14ac:dyDescent="0.25">
      <c r="A176" s="87"/>
      <c r="B176" s="46"/>
      <c r="C176" s="60"/>
      <c r="D176" s="46"/>
      <c r="E176" s="61"/>
      <c r="F176" s="61"/>
      <c r="G176" s="47"/>
      <c r="H176" s="36"/>
      <c r="I176" s="26"/>
      <c r="J176" s="26"/>
      <c r="K176" s="26"/>
    </row>
    <row r="177" spans="1:12" x14ac:dyDescent="0.25">
      <c r="A177" s="87"/>
      <c r="B177" s="27" t="s">
        <v>154</v>
      </c>
      <c r="C177" s="8"/>
      <c r="D177" s="27"/>
      <c r="E177" s="28"/>
      <c r="F177" s="28"/>
      <c r="G177" s="43"/>
      <c r="H177" s="11"/>
      <c r="I177" s="26"/>
      <c r="J177" s="26"/>
      <c r="K177" s="26"/>
    </row>
    <row r="178" spans="1:12" x14ac:dyDescent="0.25">
      <c r="A178" s="87">
        <v>106</v>
      </c>
      <c r="B178" s="88" t="s">
        <v>235</v>
      </c>
      <c r="C178" s="8" t="s">
        <v>155</v>
      </c>
      <c r="D178" s="27" t="s">
        <v>18</v>
      </c>
      <c r="E178" s="28">
        <v>446</v>
      </c>
      <c r="F178" s="28">
        <v>0</v>
      </c>
      <c r="G178" s="43">
        <f>E178*F178</f>
        <v>0</v>
      </c>
      <c r="H178" s="11"/>
      <c r="I178" s="26"/>
      <c r="J178" s="26"/>
      <c r="K178" s="26"/>
    </row>
    <row r="179" spans="1:12" ht="30" x14ac:dyDescent="0.25">
      <c r="A179" s="87">
        <v>107</v>
      </c>
      <c r="B179" s="90">
        <v>111151131</v>
      </c>
      <c r="C179" s="8" t="s">
        <v>156</v>
      </c>
      <c r="D179" s="8" t="s">
        <v>157</v>
      </c>
      <c r="E179" s="28">
        <f>2*2700</f>
        <v>5400</v>
      </c>
      <c r="F179" s="28">
        <v>0</v>
      </c>
      <c r="G179" s="43">
        <f>E179*F179</f>
        <v>0</v>
      </c>
      <c r="H179" s="11" t="s">
        <v>164</v>
      </c>
      <c r="I179" s="26"/>
      <c r="J179" s="26"/>
      <c r="K179" s="26"/>
      <c r="L179" s="26"/>
    </row>
    <row r="180" spans="1:12" x14ac:dyDescent="0.25">
      <c r="A180" s="87"/>
      <c r="B180" s="46" t="s">
        <v>35</v>
      </c>
      <c r="C180" s="60"/>
      <c r="D180" s="46"/>
      <c r="E180" s="61"/>
      <c r="F180" s="61"/>
      <c r="G180" s="47">
        <f>SUM(G178:G179)</f>
        <v>0</v>
      </c>
      <c r="H180" s="36"/>
      <c r="I180" s="26"/>
      <c r="J180" s="26"/>
      <c r="K180" s="26"/>
    </row>
    <row r="181" spans="1:12" ht="15.75" x14ac:dyDescent="0.25">
      <c r="A181" s="87"/>
      <c r="B181" s="46" t="s">
        <v>165</v>
      </c>
      <c r="C181" s="60"/>
      <c r="D181" s="46"/>
      <c r="E181" s="61"/>
      <c r="F181" s="61"/>
      <c r="G181" s="64">
        <f>G180+G175+G164</f>
        <v>0</v>
      </c>
      <c r="H181" s="36"/>
      <c r="I181" s="26"/>
      <c r="J181" s="26"/>
      <c r="K181" s="26"/>
      <c r="L181" s="26"/>
    </row>
    <row r="182" spans="1:12" ht="15.75" x14ac:dyDescent="0.25">
      <c r="A182" s="87"/>
      <c r="B182" s="46" t="s">
        <v>166</v>
      </c>
      <c r="C182" s="60"/>
      <c r="D182" s="46"/>
      <c r="E182" s="61"/>
      <c r="F182" s="61"/>
      <c r="G182" s="64">
        <f>G181*1.21</f>
        <v>0</v>
      </c>
      <c r="H182" s="36"/>
      <c r="I182" s="26"/>
      <c r="J182" s="26"/>
      <c r="K182" s="26"/>
      <c r="L182" s="26"/>
    </row>
    <row r="183" spans="1:12" x14ac:dyDescent="0.25">
      <c r="A183" s="86"/>
      <c r="B183" s="26"/>
      <c r="C183" s="14"/>
      <c r="D183" s="26"/>
      <c r="E183" s="65"/>
      <c r="F183" s="65"/>
      <c r="G183" s="39"/>
      <c r="H183" s="25"/>
      <c r="I183" s="26"/>
      <c r="J183" s="26"/>
      <c r="K183" s="26"/>
    </row>
    <row r="184" spans="1:12" x14ac:dyDescent="0.25">
      <c r="A184" s="86"/>
      <c r="B184" s="26" t="s">
        <v>167</v>
      </c>
    </row>
    <row r="185" spans="1:12" x14ac:dyDescent="0.25">
      <c r="A185" s="87"/>
      <c r="B185" s="27" t="s">
        <v>141</v>
      </c>
      <c r="C185" s="8"/>
      <c r="D185" s="27"/>
      <c r="E185" s="28"/>
      <c r="F185" s="28"/>
      <c r="G185" s="43"/>
      <c r="H185" s="11"/>
    </row>
    <row r="186" spans="1:12" x14ac:dyDescent="0.25">
      <c r="A186" s="87">
        <v>108</v>
      </c>
      <c r="B186" s="90">
        <v>184806111</v>
      </c>
      <c r="C186" s="8" t="s">
        <v>93</v>
      </c>
      <c r="D186" s="27" t="s">
        <v>20</v>
      </c>
      <c r="E186" s="28">
        <v>166</v>
      </c>
      <c r="F186" s="28">
        <v>0</v>
      </c>
      <c r="G186" s="43">
        <f t="shared" ref="G186:G195" si="10">E186*F186</f>
        <v>0</v>
      </c>
      <c r="H186" s="11" t="s">
        <v>94</v>
      </c>
    </row>
    <row r="187" spans="1:12" ht="30" x14ac:dyDescent="0.25">
      <c r="A187" s="87">
        <v>109</v>
      </c>
      <c r="B187" s="90">
        <v>185804513</v>
      </c>
      <c r="C187" s="8" t="s">
        <v>142</v>
      </c>
      <c r="D187" s="27" t="s">
        <v>15</v>
      </c>
      <c r="E187" s="28">
        <f>166*0.2*2</f>
        <v>66.400000000000006</v>
      </c>
      <c r="F187" s="28">
        <v>0</v>
      </c>
      <c r="G187" s="43">
        <f t="shared" si="10"/>
        <v>0</v>
      </c>
      <c r="H187" s="11" t="s">
        <v>164</v>
      </c>
      <c r="I187" s="53"/>
      <c r="J187" s="53"/>
      <c r="K187" s="53"/>
    </row>
    <row r="188" spans="1:12" x14ac:dyDescent="0.25">
      <c r="A188" s="87">
        <v>110</v>
      </c>
      <c r="B188" s="88" t="s">
        <v>235</v>
      </c>
      <c r="C188" s="8" t="s">
        <v>144</v>
      </c>
      <c r="D188" s="27" t="s">
        <v>20</v>
      </c>
      <c r="E188" s="28">
        <v>166</v>
      </c>
      <c r="F188" s="28">
        <v>0</v>
      </c>
      <c r="G188" s="43">
        <f t="shared" si="10"/>
        <v>0</v>
      </c>
      <c r="H188" s="11"/>
    </row>
    <row r="189" spans="1:12" x14ac:dyDescent="0.25">
      <c r="A189" s="87">
        <v>111</v>
      </c>
      <c r="B189" s="88" t="s">
        <v>235</v>
      </c>
      <c r="C189" s="8" t="s">
        <v>145</v>
      </c>
      <c r="D189" s="27" t="s">
        <v>110</v>
      </c>
      <c r="E189" s="28">
        <v>0.7</v>
      </c>
      <c r="F189" s="28">
        <v>0</v>
      </c>
      <c r="G189" s="43">
        <f t="shared" si="10"/>
        <v>0</v>
      </c>
      <c r="H189" s="11"/>
    </row>
    <row r="190" spans="1:12" ht="30" x14ac:dyDescent="0.25">
      <c r="A190" s="87">
        <v>112</v>
      </c>
      <c r="B190" s="87">
        <v>184215152</v>
      </c>
      <c r="C190" s="8" t="s">
        <v>168</v>
      </c>
      <c r="D190" s="27" t="s">
        <v>20</v>
      </c>
      <c r="E190" s="28">
        <v>166</v>
      </c>
      <c r="F190" s="28">
        <v>0</v>
      </c>
      <c r="G190" s="43">
        <f t="shared" si="10"/>
        <v>0</v>
      </c>
      <c r="H190" s="11"/>
      <c r="I190" s="26"/>
      <c r="J190" s="26"/>
      <c r="K190" s="26"/>
    </row>
    <row r="191" spans="1:12" ht="45" x14ac:dyDescent="0.25">
      <c r="A191" s="87">
        <v>113</v>
      </c>
      <c r="B191" s="90">
        <v>184813134</v>
      </c>
      <c r="C191" s="8" t="s">
        <v>86</v>
      </c>
      <c r="D191" s="8" t="s">
        <v>20</v>
      </c>
      <c r="E191" s="28">
        <v>166</v>
      </c>
      <c r="F191" s="28">
        <v>0</v>
      </c>
      <c r="G191" s="43">
        <f t="shared" si="10"/>
        <v>0</v>
      </c>
      <c r="H191" s="11"/>
    </row>
    <row r="192" spans="1:12" x14ac:dyDescent="0.25">
      <c r="A192" s="87">
        <v>114</v>
      </c>
      <c r="B192" s="88" t="s">
        <v>235</v>
      </c>
      <c r="C192" s="8" t="s">
        <v>102</v>
      </c>
      <c r="D192" s="27" t="s">
        <v>80</v>
      </c>
      <c r="E192" s="28">
        <v>0.33</v>
      </c>
      <c r="F192" s="28">
        <v>0</v>
      </c>
      <c r="G192" s="43">
        <f t="shared" si="10"/>
        <v>0</v>
      </c>
      <c r="H192" s="11" t="s">
        <v>119</v>
      </c>
    </row>
    <row r="193" spans="1:15" x14ac:dyDescent="0.25">
      <c r="A193" s="87">
        <v>115</v>
      </c>
      <c r="B193" s="88" t="s">
        <v>235</v>
      </c>
      <c r="C193" s="8" t="s">
        <v>148</v>
      </c>
      <c r="D193" s="27" t="s">
        <v>96</v>
      </c>
      <c r="E193" s="28">
        <f>4*0.04*166</f>
        <v>26.560000000000002</v>
      </c>
      <c r="F193" s="28">
        <v>0</v>
      </c>
      <c r="G193" s="43">
        <f t="shared" si="10"/>
        <v>0</v>
      </c>
      <c r="H193" s="11" t="s">
        <v>143</v>
      </c>
    </row>
    <row r="194" spans="1:15" ht="30" x14ac:dyDescent="0.25">
      <c r="A194" s="87">
        <v>116</v>
      </c>
      <c r="B194" s="87">
        <v>185851121</v>
      </c>
      <c r="C194" s="8" t="s">
        <v>95</v>
      </c>
      <c r="D194" s="27" t="s">
        <v>96</v>
      </c>
      <c r="E194" s="28">
        <f>4*0.04*166</f>
        <v>26.560000000000002</v>
      </c>
      <c r="F194" s="28">
        <v>0</v>
      </c>
      <c r="G194" s="43">
        <f t="shared" si="10"/>
        <v>0</v>
      </c>
      <c r="H194" s="11" t="s">
        <v>143</v>
      </c>
    </row>
    <row r="195" spans="1:15" x14ac:dyDescent="0.25">
      <c r="A195" s="91">
        <v>117</v>
      </c>
      <c r="B195" s="90">
        <v>185804312</v>
      </c>
      <c r="C195" s="8" t="s">
        <v>150</v>
      </c>
      <c r="D195" s="27" t="s">
        <v>96</v>
      </c>
      <c r="E195" s="28">
        <f>4*0.04*166</f>
        <v>26.560000000000002</v>
      </c>
      <c r="F195" s="28">
        <v>0</v>
      </c>
      <c r="G195" s="43">
        <f t="shared" si="10"/>
        <v>0</v>
      </c>
      <c r="H195" s="11" t="s">
        <v>143</v>
      </c>
    </row>
    <row r="196" spans="1:15" x14ac:dyDescent="0.25">
      <c r="A196" s="87"/>
      <c r="B196" s="46" t="s">
        <v>35</v>
      </c>
      <c r="C196" s="60"/>
      <c r="D196" s="46"/>
      <c r="E196" s="61"/>
      <c r="F196" s="61"/>
      <c r="G196" s="47">
        <f>SUM(G186:G195)</f>
        <v>0</v>
      </c>
      <c r="H196" s="36"/>
      <c r="I196" s="26"/>
      <c r="J196" s="26"/>
      <c r="K196" s="26"/>
    </row>
    <row r="197" spans="1:15" x14ac:dyDescent="0.25">
      <c r="A197" s="87"/>
      <c r="B197" s="46"/>
      <c r="C197" s="60"/>
      <c r="D197" s="46"/>
      <c r="E197" s="61"/>
      <c r="F197" s="61"/>
      <c r="G197" s="47"/>
      <c r="H197" s="36"/>
      <c r="I197" s="26"/>
      <c r="J197" s="26"/>
      <c r="K197" s="26"/>
    </row>
    <row r="198" spans="1:15" x14ac:dyDescent="0.25">
      <c r="A198" s="87">
        <v>118</v>
      </c>
      <c r="B198" s="27" t="s">
        <v>151</v>
      </c>
      <c r="C198" s="8"/>
      <c r="D198" s="27"/>
      <c r="E198" s="28"/>
      <c r="F198" s="28"/>
      <c r="G198" s="43"/>
      <c r="H198" s="11"/>
    </row>
    <row r="199" spans="1:15" ht="30" x14ac:dyDescent="0.25">
      <c r="A199" s="87">
        <v>119</v>
      </c>
      <c r="B199" s="90">
        <v>185804513</v>
      </c>
      <c r="C199" s="8" t="s">
        <v>142</v>
      </c>
      <c r="D199" s="27" t="s">
        <v>90</v>
      </c>
      <c r="E199" s="28">
        <f>287*0.2*2</f>
        <v>114.80000000000001</v>
      </c>
      <c r="F199" s="28">
        <v>0</v>
      </c>
      <c r="G199" s="43">
        <f t="shared" ref="G199:G207" si="11">E199*F199</f>
        <v>0</v>
      </c>
      <c r="H199" s="11" t="s">
        <v>164</v>
      </c>
    </row>
    <row r="200" spans="1:15" x14ac:dyDescent="0.25">
      <c r="A200" s="87">
        <v>120</v>
      </c>
      <c r="B200" s="88" t="s">
        <v>235</v>
      </c>
      <c r="C200" s="8" t="s">
        <v>144</v>
      </c>
      <c r="D200" s="27" t="s">
        <v>20</v>
      </c>
      <c r="E200" s="28">
        <v>287</v>
      </c>
      <c r="F200" s="28">
        <v>0</v>
      </c>
      <c r="G200" s="43">
        <f t="shared" si="11"/>
        <v>0</v>
      </c>
      <c r="H200" s="11"/>
    </row>
    <row r="201" spans="1:15" x14ac:dyDescent="0.25">
      <c r="A201" s="87">
        <v>121</v>
      </c>
      <c r="B201" s="88" t="s">
        <v>235</v>
      </c>
      <c r="C201" s="8" t="s">
        <v>145</v>
      </c>
      <c r="D201" s="27" t="s">
        <v>110</v>
      </c>
      <c r="E201" s="28">
        <v>1.3</v>
      </c>
      <c r="F201" s="28">
        <v>0</v>
      </c>
      <c r="G201" s="43">
        <f t="shared" si="11"/>
        <v>0</v>
      </c>
      <c r="H201" s="11"/>
    </row>
    <row r="202" spans="1:15" x14ac:dyDescent="0.25">
      <c r="A202" s="84">
        <v>122</v>
      </c>
      <c r="B202" s="88" t="s">
        <v>235</v>
      </c>
      <c r="C202" s="8" t="s">
        <v>169</v>
      </c>
      <c r="D202" s="27" t="s">
        <v>20</v>
      </c>
      <c r="E202" s="28">
        <v>287</v>
      </c>
      <c r="F202" s="28">
        <v>0</v>
      </c>
      <c r="G202" s="43">
        <f t="shared" si="11"/>
        <v>0</v>
      </c>
      <c r="H202" s="11"/>
      <c r="I202" s="26"/>
      <c r="J202" s="26"/>
      <c r="K202" s="26"/>
      <c r="L202" s="26"/>
      <c r="M202" s="26"/>
      <c r="N202" s="26"/>
      <c r="O202" s="26"/>
    </row>
    <row r="203" spans="1:15" s="26" customFormat="1" ht="45" x14ac:dyDescent="0.25">
      <c r="A203" s="87">
        <v>123</v>
      </c>
      <c r="B203" s="90">
        <v>184813133</v>
      </c>
      <c r="C203" s="8" t="s">
        <v>115</v>
      </c>
      <c r="D203" s="8" t="s">
        <v>20</v>
      </c>
      <c r="E203" s="28">
        <v>287</v>
      </c>
      <c r="F203" s="28">
        <v>0</v>
      </c>
      <c r="G203" s="43">
        <f t="shared" si="11"/>
        <v>0</v>
      </c>
      <c r="H203" s="11"/>
      <c r="L203"/>
      <c r="M203"/>
      <c r="N203"/>
      <c r="O203"/>
    </row>
    <row r="204" spans="1:15" x14ac:dyDescent="0.25">
      <c r="A204" s="87">
        <v>124</v>
      </c>
      <c r="B204" s="88" t="s">
        <v>235</v>
      </c>
      <c r="C204" s="8" t="s">
        <v>102</v>
      </c>
      <c r="D204" s="27" t="s">
        <v>80</v>
      </c>
      <c r="E204" s="28">
        <f>2*287*0.001</f>
        <v>0.57400000000000007</v>
      </c>
      <c r="F204" s="28">
        <v>0</v>
      </c>
      <c r="G204" s="43">
        <f t="shared" si="11"/>
        <v>0</v>
      </c>
      <c r="H204" s="11" t="s">
        <v>119</v>
      </c>
      <c r="I204" s="26"/>
      <c r="J204" s="26"/>
      <c r="K204" s="26"/>
    </row>
    <row r="205" spans="1:15" x14ac:dyDescent="0.25">
      <c r="A205" s="87">
        <v>125</v>
      </c>
      <c r="B205" s="88" t="s">
        <v>235</v>
      </c>
      <c r="C205" s="8" t="s">
        <v>153</v>
      </c>
      <c r="D205" s="27" t="s">
        <v>96</v>
      </c>
      <c r="E205" s="28">
        <f>4*0.02*287</f>
        <v>22.96</v>
      </c>
      <c r="F205" s="28">
        <v>0</v>
      </c>
      <c r="G205" s="43">
        <f t="shared" si="11"/>
        <v>0</v>
      </c>
      <c r="H205" s="11" t="s">
        <v>143</v>
      </c>
      <c r="I205" s="26"/>
      <c r="J205" s="26"/>
      <c r="K205" s="26"/>
    </row>
    <row r="206" spans="1:15" ht="30" x14ac:dyDescent="0.25">
      <c r="A206" s="87">
        <v>126</v>
      </c>
      <c r="B206" s="87">
        <v>185851121</v>
      </c>
      <c r="C206" s="8" t="s">
        <v>95</v>
      </c>
      <c r="D206" s="27" t="s">
        <v>96</v>
      </c>
      <c r="E206" s="28">
        <f>4*0.02*287</f>
        <v>22.96</v>
      </c>
      <c r="F206" s="28">
        <v>0</v>
      </c>
      <c r="G206" s="43">
        <f t="shared" si="11"/>
        <v>0</v>
      </c>
      <c r="H206" s="11" t="s">
        <v>143</v>
      </c>
      <c r="I206" s="26"/>
      <c r="J206" s="26"/>
      <c r="K206" s="26"/>
    </row>
    <row r="207" spans="1:15" x14ac:dyDescent="0.25">
      <c r="A207" s="91">
        <v>127</v>
      </c>
      <c r="B207" s="90">
        <v>185804312</v>
      </c>
      <c r="C207" s="8" t="s">
        <v>150</v>
      </c>
      <c r="D207" s="27" t="s">
        <v>96</v>
      </c>
      <c r="E207" s="28">
        <f>46*0.02*28</f>
        <v>25.76</v>
      </c>
      <c r="F207" s="28">
        <v>0</v>
      </c>
      <c r="G207" s="43">
        <f t="shared" si="11"/>
        <v>0</v>
      </c>
      <c r="H207" s="11" t="s">
        <v>143</v>
      </c>
      <c r="I207" s="26"/>
      <c r="J207" s="26"/>
      <c r="K207" s="26"/>
    </row>
    <row r="208" spans="1:15" x14ac:dyDescent="0.25">
      <c r="A208" s="87"/>
      <c r="B208" s="46" t="s">
        <v>35</v>
      </c>
      <c r="C208" s="60"/>
      <c r="D208" s="46"/>
      <c r="E208" s="61"/>
      <c r="F208" s="61"/>
      <c r="G208" s="47">
        <f>SUM(G199:G207)</f>
        <v>0</v>
      </c>
      <c r="H208" s="36"/>
      <c r="I208" s="26"/>
      <c r="J208" s="26"/>
      <c r="K208" s="26"/>
    </row>
    <row r="209" spans="1:13" x14ac:dyDescent="0.25">
      <c r="A209" s="87"/>
      <c r="B209" s="46"/>
      <c r="C209" s="60"/>
      <c r="D209" s="46"/>
      <c r="E209" s="61"/>
      <c r="F209" s="61"/>
      <c r="G209" s="47"/>
      <c r="H209" s="36"/>
      <c r="I209" s="26"/>
      <c r="J209" s="26"/>
      <c r="K209" s="26"/>
    </row>
    <row r="210" spans="1:13" x14ac:dyDescent="0.25">
      <c r="A210" s="87"/>
      <c r="B210" s="27" t="s">
        <v>154</v>
      </c>
      <c r="C210" s="8"/>
      <c r="D210" s="27"/>
      <c r="E210" s="28"/>
      <c r="F210" s="28"/>
      <c r="G210" s="43"/>
      <c r="H210" s="11"/>
      <c r="I210" s="26"/>
      <c r="J210" s="26"/>
      <c r="K210" s="26"/>
    </row>
    <row r="211" spans="1:13" x14ac:dyDescent="0.25">
      <c r="A211" s="87">
        <v>128</v>
      </c>
      <c r="B211" s="88" t="s">
        <v>235</v>
      </c>
      <c r="C211" s="8" t="s">
        <v>155</v>
      </c>
      <c r="D211" s="27" t="s">
        <v>18</v>
      </c>
      <c r="E211" s="28">
        <v>446</v>
      </c>
      <c r="F211" s="28">
        <v>0</v>
      </c>
      <c r="G211" s="43">
        <f>E211*F211</f>
        <v>0</v>
      </c>
      <c r="H211" s="11"/>
      <c r="I211" s="26"/>
      <c r="J211" s="26"/>
      <c r="K211" s="26"/>
    </row>
    <row r="212" spans="1:13" ht="30" x14ac:dyDescent="0.25">
      <c r="A212" s="86">
        <v>129</v>
      </c>
      <c r="B212" s="90">
        <v>111151131</v>
      </c>
      <c r="C212" s="8" t="s">
        <v>156</v>
      </c>
      <c r="D212" s="8" t="s">
        <v>157</v>
      </c>
      <c r="E212" s="28">
        <f>2*2700</f>
        <v>5400</v>
      </c>
      <c r="F212" s="28">
        <v>0</v>
      </c>
      <c r="G212" s="43">
        <f>E212*F212</f>
        <v>0</v>
      </c>
      <c r="H212" s="11" t="s">
        <v>170</v>
      </c>
      <c r="I212" s="26"/>
      <c r="J212" s="26"/>
      <c r="K212" s="26"/>
      <c r="L212" s="26"/>
    </row>
    <row r="213" spans="1:13" x14ac:dyDescent="0.25">
      <c r="A213" s="87"/>
      <c r="B213" s="46" t="s">
        <v>35</v>
      </c>
      <c r="C213" s="60"/>
      <c r="D213" s="46"/>
      <c r="E213" s="61"/>
      <c r="F213" s="61"/>
      <c r="G213" s="47">
        <f>SUM(G211:G212)</f>
        <v>0</v>
      </c>
      <c r="H213" s="36"/>
      <c r="I213" s="26"/>
      <c r="J213" s="26"/>
      <c r="K213" s="26"/>
    </row>
    <row r="214" spans="1:13" ht="15.75" x14ac:dyDescent="0.25">
      <c r="A214" s="87"/>
      <c r="B214" s="46" t="s">
        <v>171</v>
      </c>
      <c r="C214" s="60"/>
      <c r="D214" s="46"/>
      <c r="E214" s="61"/>
      <c r="F214" s="61"/>
      <c r="G214" s="64">
        <f>G213+G208+G196</f>
        <v>0</v>
      </c>
      <c r="H214" s="36"/>
      <c r="I214" s="26"/>
      <c r="J214" s="26"/>
      <c r="K214" s="26"/>
      <c r="L214" s="26"/>
    </row>
    <row r="215" spans="1:13" ht="15.75" x14ac:dyDescent="0.25">
      <c r="A215" s="87"/>
      <c r="B215" s="46" t="s">
        <v>172</v>
      </c>
      <c r="C215" s="60"/>
      <c r="D215" s="46"/>
      <c r="E215" s="61"/>
      <c r="F215" s="61"/>
      <c r="G215" s="64">
        <f>G214*1.21</f>
        <v>0</v>
      </c>
      <c r="H215" s="36"/>
      <c r="I215" s="26"/>
      <c r="J215" s="26"/>
      <c r="K215" s="26"/>
      <c r="L215" s="26"/>
    </row>
    <row r="216" spans="1:13" x14ac:dyDescent="0.25">
      <c r="A216" s="86"/>
      <c r="B216" s="26"/>
      <c r="C216" s="14"/>
      <c r="D216" s="26"/>
      <c r="E216" s="65"/>
      <c r="F216" s="65"/>
      <c r="G216" s="39"/>
      <c r="H216" s="25"/>
      <c r="I216" s="26"/>
      <c r="J216" s="26"/>
      <c r="K216" s="26"/>
    </row>
    <row r="217" spans="1:13" ht="15.75" x14ac:dyDescent="0.25">
      <c r="A217" s="86"/>
      <c r="B217" s="26"/>
      <c r="D217" s="26"/>
      <c r="F217" s="65"/>
      <c r="G217" s="24"/>
      <c r="I217" s="26"/>
      <c r="J217" s="26"/>
      <c r="K217" s="26"/>
      <c r="L217" s="26"/>
      <c r="M217" s="26"/>
    </row>
    <row r="218" spans="1:13" ht="15.75" x14ac:dyDescent="0.25">
      <c r="A218" s="87"/>
      <c r="B218" s="31" t="s">
        <v>173</v>
      </c>
      <c r="C218" s="32"/>
      <c r="D218" s="33"/>
      <c r="E218" s="34"/>
      <c r="F218" s="34"/>
      <c r="G218" s="58">
        <f>G214+G181+G148</f>
        <v>0</v>
      </c>
      <c r="H218" s="56"/>
      <c r="I218" s="26"/>
      <c r="J218" s="26"/>
      <c r="K218" s="26"/>
    </row>
    <row r="219" spans="1:13" ht="15.75" x14ac:dyDescent="0.25">
      <c r="A219" s="87"/>
      <c r="B219" s="31" t="s">
        <v>174</v>
      </c>
      <c r="C219" s="32"/>
      <c r="D219" s="33"/>
      <c r="E219" s="34"/>
      <c r="F219" s="34"/>
      <c r="G219" s="58">
        <f>G218*1.21</f>
        <v>0</v>
      </c>
      <c r="H219" s="56"/>
      <c r="I219" s="26"/>
      <c r="J219" s="26"/>
      <c r="K219" s="26"/>
    </row>
    <row r="220" spans="1:13" ht="15.75" x14ac:dyDescent="0.25">
      <c r="B220" s="26"/>
      <c r="G220" s="66"/>
      <c r="L220" s="26"/>
    </row>
    <row r="221" spans="1:13" ht="15.75" x14ac:dyDescent="0.25">
      <c r="B221" s="26"/>
      <c r="G221" s="66"/>
    </row>
    <row r="222" spans="1:13" ht="15.75" x14ac:dyDescent="0.25">
      <c r="B222" s="26"/>
      <c r="G222" s="66"/>
    </row>
    <row r="223" spans="1:13" x14ac:dyDescent="0.25">
      <c r="L223" s="26"/>
    </row>
    <row r="224" spans="1:13" ht="15.75" x14ac:dyDescent="0.25">
      <c r="A224" s="18" t="s">
        <v>238</v>
      </c>
      <c r="B224" s="15"/>
      <c r="C224" s="17"/>
      <c r="D224" s="16"/>
      <c r="E224" s="16"/>
      <c r="F224" s="67"/>
      <c r="G224" s="7"/>
      <c r="L224" s="26"/>
    </row>
    <row r="225" spans="1:15" ht="15.75" x14ac:dyDescent="0.25">
      <c r="A225" s="92" t="s">
        <v>239</v>
      </c>
      <c r="B225" s="93"/>
      <c r="C225" s="93"/>
      <c r="D225" s="94"/>
      <c r="E225" s="95">
        <f>G17</f>
        <v>0</v>
      </c>
      <c r="F225" s="96"/>
      <c r="G225" s="97"/>
      <c r="I225" s="26"/>
      <c r="J225" s="26"/>
      <c r="K225" s="26"/>
      <c r="L225" s="26"/>
      <c r="M225" s="26"/>
      <c r="N225" s="26"/>
      <c r="O225" s="26"/>
    </row>
    <row r="226" spans="1:15" s="26" customFormat="1" ht="15.75" x14ac:dyDescent="0.25">
      <c r="A226" s="92" t="s">
        <v>240</v>
      </c>
      <c r="B226" s="93"/>
      <c r="C226" s="93"/>
      <c r="D226" s="94"/>
      <c r="E226" s="98">
        <f>G114</f>
        <v>0</v>
      </c>
      <c r="F226" s="99"/>
      <c r="G226" s="100"/>
      <c r="N226"/>
      <c r="O226"/>
    </row>
    <row r="227" spans="1:15" ht="15.75" x14ac:dyDescent="0.25">
      <c r="A227" s="92" t="s">
        <v>241</v>
      </c>
      <c r="B227" s="93"/>
      <c r="C227" s="93"/>
      <c r="D227" s="94"/>
      <c r="E227" s="98">
        <f>G218</f>
        <v>0</v>
      </c>
      <c r="F227" s="99"/>
      <c r="G227" s="100"/>
      <c r="I227" s="26"/>
      <c r="J227" s="26"/>
      <c r="K227" s="26"/>
      <c r="L227" s="26"/>
      <c r="M227" s="26"/>
      <c r="N227" s="26"/>
      <c r="O227" s="26"/>
    </row>
    <row r="228" spans="1:15" s="26" customFormat="1" ht="15.75" x14ac:dyDescent="0.25">
      <c r="A228" s="92" t="s">
        <v>242</v>
      </c>
      <c r="B228" s="93"/>
      <c r="C228" s="93"/>
      <c r="D228" s="94"/>
      <c r="E228" s="98">
        <f>SUM(F225:F227)</f>
        <v>0</v>
      </c>
      <c r="F228" s="99"/>
      <c r="G228" s="100"/>
    </row>
    <row r="229" spans="1:15" s="26" customFormat="1" ht="15.75" x14ac:dyDescent="0.25">
      <c r="A229" s="92" t="s">
        <v>243</v>
      </c>
      <c r="B229" s="93"/>
      <c r="C229" s="93"/>
      <c r="D229" s="94"/>
      <c r="E229" s="95">
        <f>E228*0.21</f>
        <v>0</v>
      </c>
      <c r="F229" s="96"/>
      <c r="G229" s="97"/>
    </row>
    <row r="230" spans="1:15" s="26" customFormat="1" ht="15.75" x14ac:dyDescent="0.25">
      <c r="A230" s="92" t="s">
        <v>244</v>
      </c>
      <c r="B230" s="93"/>
      <c r="C230" s="93"/>
      <c r="D230" s="94"/>
      <c r="E230" s="98">
        <f>E228+E229</f>
        <v>0</v>
      </c>
      <c r="F230" s="99"/>
      <c r="G230" s="100"/>
      <c r="J230" s="20"/>
    </row>
    <row r="231" spans="1:15" s="26" customFormat="1" x14ac:dyDescent="0.25">
      <c r="C231" s="4"/>
      <c r="E231" s="5"/>
      <c r="F231" s="65"/>
      <c r="G231" s="6"/>
      <c r="H231" s="7"/>
      <c r="N231"/>
      <c r="O231"/>
    </row>
    <row r="232" spans="1:15" x14ac:dyDescent="0.25">
      <c r="B232" s="26"/>
      <c r="D232" s="26"/>
      <c r="F232" s="65"/>
      <c r="I232" s="26"/>
      <c r="J232" s="26"/>
      <c r="K232" s="26"/>
      <c r="L232" s="26"/>
      <c r="M232" s="26"/>
    </row>
    <row r="233" spans="1:15" x14ac:dyDescent="0.25">
      <c r="I233" s="26"/>
      <c r="J233" s="26"/>
      <c r="K233" s="26"/>
      <c r="L233" s="26"/>
      <c r="M233" s="26"/>
    </row>
    <row r="235" spans="1:15" ht="15.75" x14ac:dyDescent="0.25">
      <c r="C235" s="13"/>
    </row>
    <row r="239" spans="1:15" x14ac:dyDescent="0.25">
      <c r="B239" s="26"/>
      <c r="D239" s="26"/>
      <c r="I239" s="26"/>
      <c r="J239" s="26"/>
      <c r="K239" s="26"/>
      <c r="L239" s="26"/>
      <c r="M239" s="26"/>
      <c r="N239" s="26"/>
      <c r="O239" s="26"/>
    </row>
    <row r="240" spans="1:15" s="26" customFormat="1" x14ac:dyDescent="0.25">
      <c r="C240" s="4"/>
      <c r="E240" s="5"/>
      <c r="F240" s="5"/>
      <c r="G240" s="6"/>
      <c r="H240" s="7"/>
    </row>
    <row r="241" spans="2:15" s="26" customFormat="1" x14ac:dyDescent="0.25">
      <c r="C241" s="4"/>
      <c r="E241" s="5"/>
      <c r="F241" s="5"/>
      <c r="G241" s="6"/>
      <c r="H241" s="7"/>
    </row>
    <row r="242" spans="2:15" s="26" customFormat="1" x14ac:dyDescent="0.25">
      <c r="C242" s="4"/>
      <c r="E242" s="5"/>
      <c r="F242" s="5"/>
      <c r="G242" s="6"/>
      <c r="H242" s="7"/>
    </row>
    <row r="243" spans="2:15" s="26" customFormat="1" x14ac:dyDescent="0.25">
      <c r="C243" s="4"/>
      <c r="E243" s="5"/>
      <c r="F243" s="5"/>
      <c r="G243" s="6"/>
      <c r="H243" s="7"/>
    </row>
    <row r="244" spans="2:15" s="26" customFormat="1" ht="15.75" x14ac:dyDescent="0.25">
      <c r="B244" s="18"/>
      <c r="C244" s="15"/>
      <c r="D244" s="17"/>
      <c r="E244" s="16"/>
      <c r="F244" s="16"/>
      <c r="G244" s="67"/>
      <c r="H244" s="7"/>
    </row>
    <row r="245" spans="2:15" s="26" customFormat="1" ht="15.75" x14ac:dyDescent="0.25">
      <c r="B245" s="21"/>
      <c r="C245" s="22"/>
      <c r="D245" s="21"/>
      <c r="E245" s="23"/>
      <c r="F245" s="23"/>
      <c r="G245" s="24"/>
      <c r="H245" s="25"/>
    </row>
    <row r="246" spans="2:15" s="26" customFormat="1" ht="15.75" x14ac:dyDescent="0.25">
      <c r="B246" s="18"/>
      <c r="C246" s="15"/>
      <c r="D246" s="17"/>
      <c r="E246" s="16"/>
      <c r="F246" s="16"/>
      <c r="G246" s="20"/>
      <c r="H246" s="7"/>
      <c r="N246"/>
      <c r="O246"/>
    </row>
    <row r="247" spans="2:15" ht="15.75" x14ac:dyDescent="0.25">
      <c r="B247" s="18"/>
      <c r="C247" s="15"/>
      <c r="D247" s="17"/>
      <c r="E247" s="16"/>
      <c r="F247" s="16"/>
      <c r="G247" s="20"/>
    </row>
    <row r="248" spans="2:15" ht="15.75" x14ac:dyDescent="0.25">
      <c r="B248" s="18"/>
      <c r="C248" s="15"/>
      <c r="D248" s="17"/>
      <c r="E248" s="16"/>
      <c r="F248" s="16"/>
      <c r="G248" s="20"/>
    </row>
    <row r="249" spans="2:15" ht="15.75" x14ac:dyDescent="0.25">
      <c r="B249" s="18"/>
      <c r="C249" s="15"/>
      <c r="D249" s="17"/>
      <c r="E249" s="16"/>
      <c r="F249" s="16"/>
      <c r="G249" s="20"/>
    </row>
    <row r="251" spans="2:15" ht="15.75" x14ac:dyDescent="0.25">
      <c r="B251" s="21"/>
      <c r="C251" s="22"/>
      <c r="D251" s="21"/>
      <c r="E251" s="23"/>
      <c r="F251" s="23"/>
      <c r="G251" s="24"/>
      <c r="H251" s="25"/>
    </row>
    <row r="252" spans="2:15" ht="15.75" x14ac:dyDescent="0.25">
      <c r="B252" s="21"/>
      <c r="C252" s="22"/>
      <c r="D252" s="21"/>
      <c r="E252" s="23"/>
      <c r="F252" s="23"/>
      <c r="G252" s="24"/>
      <c r="H252" s="25"/>
      <c r="I252" s="26"/>
      <c r="J252" s="26"/>
      <c r="K252" s="26"/>
      <c r="L252" s="26"/>
      <c r="M252" s="26"/>
      <c r="N252" s="26"/>
      <c r="O252" s="26"/>
    </row>
    <row r="253" spans="2:15" s="26" customFormat="1" x14ac:dyDescent="0.25">
      <c r="B253"/>
      <c r="C253" s="4"/>
      <c r="D253"/>
      <c r="E253" s="5"/>
      <c r="F253" s="5"/>
      <c r="G253" s="6"/>
      <c r="H253" s="25"/>
      <c r="I253"/>
      <c r="J253"/>
      <c r="K253"/>
      <c r="L253"/>
      <c r="M253"/>
      <c r="N253"/>
      <c r="O253"/>
    </row>
    <row r="254" spans="2:15" x14ac:dyDescent="0.25">
      <c r="C254" s="68"/>
      <c r="H254" s="25"/>
    </row>
    <row r="255" spans="2:15" x14ac:dyDescent="0.25">
      <c r="H255" s="25"/>
    </row>
    <row r="258" spans="2:15" x14ac:dyDescent="0.25">
      <c r="B258" s="26"/>
      <c r="D258" s="26"/>
      <c r="I258" s="26"/>
      <c r="J258" s="26"/>
      <c r="K258" s="26"/>
      <c r="L258" s="26"/>
      <c r="M258" s="26"/>
      <c r="N258" s="26"/>
      <c r="O258" s="26"/>
    </row>
    <row r="259" spans="2:15" s="26" customFormat="1" x14ac:dyDescent="0.25">
      <c r="B259"/>
      <c r="C259" s="4"/>
      <c r="D259"/>
      <c r="E259" s="5"/>
      <c r="F259" s="5"/>
      <c r="G259" s="6"/>
      <c r="H259" s="7"/>
      <c r="I259"/>
      <c r="J259"/>
      <c r="K259"/>
      <c r="L259"/>
      <c r="M259"/>
      <c r="N259"/>
      <c r="O259"/>
    </row>
    <row r="261" spans="2:15" x14ac:dyDescent="0.25">
      <c r="B261" s="26"/>
    </row>
    <row r="262" spans="2:15" x14ac:dyDescent="0.25">
      <c r="B262" s="2"/>
      <c r="I262" s="26"/>
      <c r="J262" s="26"/>
      <c r="K262" s="26"/>
      <c r="L262" s="26"/>
      <c r="M262" s="26"/>
    </row>
    <row r="264" spans="2:15" x14ac:dyDescent="0.25">
      <c r="B264" s="26"/>
      <c r="C264" s="69"/>
      <c r="D264" s="26"/>
      <c r="I264" s="26"/>
      <c r="J264" s="26"/>
      <c r="K264" s="26"/>
      <c r="L264" s="26"/>
      <c r="M264" s="26"/>
      <c r="N264" s="26"/>
      <c r="O264" s="26"/>
    </row>
    <row r="265" spans="2:15" s="26" customFormat="1" x14ac:dyDescent="0.25">
      <c r="B265"/>
      <c r="C265" s="68"/>
      <c r="D265"/>
      <c r="E265" s="5"/>
      <c r="F265" s="5"/>
      <c r="G265" s="6"/>
      <c r="H265" s="7"/>
      <c r="N265"/>
      <c r="O265"/>
    </row>
    <row r="266" spans="2:15" x14ac:dyDescent="0.25">
      <c r="C266" s="68"/>
      <c r="I266" s="26"/>
      <c r="J266" s="26"/>
      <c r="K266" s="26"/>
      <c r="L266" s="26"/>
      <c r="M266" s="26"/>
    </row>
    <row r="267" spans="2:15" x14ac:dyDescent="0.25">
      <c r="C267" s="68"/>
      <c r="I267" s="26"/>
      <c r="J267" s="26"/>
      <c r="K267" s="26"/>
      <c r="L267" s="26"/>
      <c r="M267" s="26"/>
    </row>
    <row r="269" spans="2:15" x14ac:dyDescent="0.25">
      <c r="C269" s="68"/>
    </row>
    <row r="270" spans="2:15" x14ac:dyDescent="0.25">
      <c r="B270" s="26"/>
      <c r="D270" s="26"/>
      <c r="I270" s="26"/>
      <c r="J270" s="26"/>
      <c r="K270" s="26"/>
      <c r="L270" s="26"/>
      <c r="M270" s="26"/>
      <c r="N270" s="26"/>
      <c r="O270" s="26"/>
    </row>
    <row r="271" spans="2:15" s="26" customFormat="1" x14ac:dyDescent="0.25">
      <c r="B271"/>
      <c r="C271" s="4"/>
      <c r="D271"/>
      <c r="E271" s="5"/>
      <c r="F271" s="5"/>
      <c r="G271" s="6"/>
      <c r="H271" s="7"/>
      <c r="I271"/>
      <c r="J271"/>
      <c r="K271"/>
      <c r="L271"/>
      <c r="M271"/>
      <c r="N271"/>
      <c r="O271"/>
    </row>
    <row r="273" spans="2:15" x14ac:dyDescent="0.25">
      <c r="B273" s="26"/>
      <c r="C273" s="14"/>
      <c r="D273" s="26"/>
      <c r="E273" s="65"/>
      <c r="F273" s="65"/>
      <c r="G273" s="39"/>
      <c r="H273" s="25"/>
      <c r="I273" s="26"/>
      <c r="J273" s="26"/>
      <c r="K273" s="26"/>
    </row>
    <row r="274" spans="2:15" x14ac:dyDescent="0.25">
      <c r="B274" s="26"/>
      <c r="D274" s="26"/>
      <c r="I274" s="26"/>
      <c r="J274" s="26"/>
      <c r="K274" s="26"/>
      <c r="L274" s="26"/>
      <c r="M274" s="26"/>
      <c r="N274" s="26"/>
      <c r="O274" s="26"/>
    </row>
    <row r="275" spans="2:15" s="26" customFormat="1" x14ac:dyDescent="0.25">
      <c r="B275"/>
      <c r="C275" s="4"/>
      <c r="D275"/>
      <c r="E275" s="5"/>
      <c r="F275" s="5"/>
      <c r="G275" s="6"/>
      <c r="H275" s="7"/>
      <c r="I275"/>
      <c r="J275"/>
      <c r="K275"/>
      <c r="L275"/>
      <c r="M275"/>
      <c r="N275"/>
      <c r="O275"/>
    </row>
    <row r="276" spans="2:15" x14ac:dyDescent="0.25">
      <c r="I276" s="26"/>
      <c r="J276" s="26"/>
      <c r="K276" s="26"/>
    </row>
    <row r="277" spans="2:15" x14ac:dyDescent="0.25">
      <c r="B277" s="26"/>
      <c r="D277" s="26"/>
      <c r="I277" s="26"/>
      <c r="J277" s="26"/>
      <c r="K277" s="26"/>
      <c r="L277" s="26"/>
      <c r="M277" s="26"/>
      <c r="N277" s="26"/>
      <c r="O277" s="26"/>
    </row>
    <row r="278" spans="2:15" s="26" customFormat="1" x14ac:dyDescent="0.25">
      <c r="C278" s="4"/>
      <c r="E278" s="5"/>
      <c r="F278" s="5"/>
      <c r="G278" s="6"/>
      <c r="H278" s="7"/>
    </row>
    <row r="279" spans="2:15" s="26" customFormat="1" x14ac:dyDescent="0.25">
      <c r="C279" s="4"/>
      <c r="E279" s="5"/>
      <c r="F279" s="5"/>
      <c r="G279" s="6"/>
      <c r="H279" s="7"/>
    </row>
    <row r="280" spans="2:15" s="26" customFormat="1" x14ac:dyDescent="0.25">
      <c r="B280"/>
      <c r="C280" s="4"/>
      <c r="D280"/>
      <c r="E280" s="5"/>
      <c r="F280" s="5"/>
      <c r="G280" s="6"/>
      <c r="H280" s="7"/>
      <c r="I280"/>
      <c r="J280"/>
      <c r="K280"/>
      <c r="L280"/>
      <c r="M280"/>
      <c r="N280"/>
      <c r="O280"/>
    </row>
    <row r="282" spans="2:15" x14ac:dyDescent="0.25">
      <c r="L282" s="26"/>
    </row>
    <row r="285" spans="2:15" x14ac:dyDescent="0.25">
      <c r="B285" s="26"/>
      <c r="C285" s="14"/>
      <c r="D285" s="26"/>
      <c r="E285" s="65"/>
      <c r="F285" s="65"/>
      <c r="G285" s="39"/>
      <c r="H285" s="25"/>
      <c r="I285" s="26"/>
      <c r="J285" s="26"/>
      <c r="K285" s="26"/>
    </row>
    <row r="286" spans="2:15" x14ac:dyDescent="0.25">
      <c r="B286" s="2"/>
    </row>
    <row r="288" spans="2:15" x14ac:dyDescent="0.25">
      <c r="B288" s="26"/>
      <c r="C288" s="14"/>
      <c r="D288" s="26"/>
      <c r="E288" s="65"/>
      <c r="F288" s="65"/>
      <c r="G288" s="39"/>
      <c r="H288" s="25"/>
      <c r="I288" s="26"/>
      <c r="J288" s="26"/>
      <c r="K288" s="26"/>
    </row>
    <row r="290" spans="2:12" x14ac:dyDescent="0.25">
      <c r="B290" s="2"/>
    </row>
    <row r="291" spans="2:12" x14ac:dyDescent="0.25">
      <c r="I291" s="26"/>
      <c r="J291" s="26"/>
      <c r="K291" s="26"/>
    </row>
    <row r="294" spans="2:12" x14ac:dyDescent="0.25">
      <c r="L294" s="26"/>
    </row>
    <row r="296" spans="2:12" x14ac:dyDescent="0.25">
      <c r="B296" s="26"/>
      <c r="C296" s="14"/>
      <c r="D296" s="26"/>
      <c r="E296" s="65"/>
      <c r="F296" s="65"/>
      <c r="G296" s="39"/>
      <c r="H296" s="25"/>
      <c r="I296" s="26"/>
      <c r="J296" s="26"/>
      <c r="K296" s="26"/>
    </row>
    <row r="297" spans="2:12" x14ac:dyDescent="0.25">
      <c r="B297" s="4"/>
      <c r="L297" s="26"/>
    </row>
    <row r="299" spans="2:12" x14ac:dyDescent="0.25">
      <c r="I299" s="26"/>
      <c r="J299" s="26"/>
      <c r="K299" s="26"/>
    </row>
    <row r="303" spans="2:12" x14ac:dyDescent="0.25">
      <c r="C303" s="70"/>
      <c r="D303" s="70"/>
    </row>
    <row r="305" spans="2:12" x14ac:dyDescent="0.25">
      <c r="L305" s="26"/>
    </row>
    <row r="315" spans="2:12" x14ac:dyDescent="0.25">
      <c r="B315" s="26"/>
      <c r="C315" s="14"/>
      <c r="D315" s="26"/>
      <c r="E315" s="65"/>
      <c r="F315" s="65"/>
      <c r="G315" s="39"/>
      <c r="H315" s="25"/>
      <c r="I315" s="26"/>
      <c r="J315" s="26"/>
      <c r="K315" s="26"/>
    </row>
    <row r="318" spans="2:12" x14ac:dyDescent="0.25">
      <c r="I318" s="26"/>
      <c r="J318" s="26"/>
      <c r="K318" s="26"/>
    </row>
    <row r="321" spans="2:15" x14ac:dyDescent="0.25">
      <c r="C321" s="70"/>
      <c r="D321" s="70"/>
    </row>
    <row r="322" spans="2:15" x14ac:dyDescent="0.25">
      <c r="I322" s="26"/>
      <c r="J322" s="26"/>
      <c r="K322" s="26"/>
      <c r="L322" s="26"/>
      <c r="M322" s="26"/>
    </row>
    <row r="324" spans="2:15" x14ac:dyDescent="0.25">
      <c r="L324" s="26"/>
    </row>
    <row r="333" spans="2:15" x14ac:dyDescent="0.25">
      <c r="B333" s="26"/>
      <c r="C333" s="14"/>
      <c r="D333" s="26"/>
      <c r="E333" s="65"/>
      <c r="F333" s="65"/>
      <c r="G333" s="39"/>
      <c r="H333" s="25"/>
      <c r="I333" s="26"/>
      <c r="J333" s="26"/>
      <c r="K333" s="26"/>
    </row>
    <row r="334" spans="2:15" x14ac:dyDescent="0.25">
      <c r="B334" s="26"/>
      <c r="D334" s="26"/>
      <c r="I334" s="26"/>
      <c r="J334" s="26"/>
      <c r="K334" s="26"/>
      <c r="L334" s="26"/>
      <c r="M334" s="26"/>
      <c r="N334" s="26"/>
      <c r="O334" s="26"/>
    </row>
    <row r="335" spans="2:15" s="26" customFormat="1" x14ac:dyDescent="0.25">
      <c r="B335"/>
      <c r="C335" s="4"/>
      <c r="D335"/>
      <c r="E335" s="5"/>
      <c r="F335" s="5"/>
      <c r="G335" s="6"/>
      <c r="H335" s="7"/>
      <c r="I335"/>
      <c r="J335"/>
      <c r="K335"/>
      <c r="L335"/>
      <c r="M335"/>
      <c r="N335"/>
      <c r="O335"/>
    </row>
    <row r="336" spans="2:15" x14ac:dyDescent="0.25">
      <c r="I336" s="26"/>
      <c r="J336" s="26"/>
      <c r="K336" s="26"/>
    </row>
    <row r="337" spans="2:15" x14ac:dyDescent="0.25">
      <c r="I337" s="26"/>
      <c r="J337" s="26"/>
      <c r="K337" s="26"/>
      <c r="L337" s="26"/>
      <c r="M337" s="26"/>
    </row>
    <row r="342" spans="2:15" x14ac:dyDescent="0.25">
      <c r="L342" s="26"/>
    </row>
    <row r="344" spans="2:15" x14ac:dyDescent="0.25">
      <c r="B344" s="26"/>
      <c r="C344" s="14"/>
      <c r="D344" s="26"/>
      <c r="E344" s="65"/>
      <c r="F344" s="65"/>
      <c r="G344" s="39"/>
      <c r="H344" s="25"/>
      <c r="I344" s="26"/>
      <c r="J344" s="26"/>
      <c r="K344" s="26"/>
    </row>
    <row r="345" spans="2:15" x14ac:dyDescent="0.25">
      <c r="I345" s="26"/>
      <c r="J345" s="26"/>
      <c r="K345" s="26"/>
      <c r="L345" s="26"/>
      <c r="M345" s="26"/>
    </row>
    <row r="346" spans="2:15" x14ac:dyDescent="0.25">
      <c r="B346" s="26"/>
      <c r="D346" s="26"/>
      <c r="I346" s="26"/>
      <c r="J346" s="26"/>
      <c r="K346" s="26"/>
      <c r="L346" s="26"/>
      <c r="M346" s="26"/>
      <c r="N346" s="26"/>
      <c r="O346" s="26"/>
    </row>
    <row r="347" spans="2:15" s="26" customFormat="1" x14ac:dyDescent="0.25">
      <c r="B347"/>
      <c r="C347" s="4"/>
      <c r="D347"/>
      <c r="E347" s="5"/>
      <c r="F347" s="5"/>
      <c r="G347" s="6"/>
      <c r="H347" s="7"/>
      <c r="L347"/>
      <c r="M347"/>
      <c r="N347"/>
      <c r="O347"/>
    </row>
    <row r="349" spans="2:15" x14ac:dyDescent="0.25">
      <c r="B349" s="26"/>
      <c r="D349" s="26"/>
      <c r="I349" s="26"/>
      <c r="J349" s="26"/>
      <c r="K349" s="26"/>
      <c r="L349" s="26"/>
      <c r="M349" s="26"/>
      <c r="N349" s="26"/>
      <c r="O349" s="26"/>
    </row>
    <row r="350" spans="2:15" s="26" customFormat="1" x14ac:dyDescent="0.25">
      <c r="B350"/>
      <c r="C350" s="4"/>
      <c r="D350"/>
      <c r="E350" s="5"/>
      <c r="F350" s="5"/>
      <c r="G350" s="6"/>
      <c r="H350" s="7"/>
      <c r="I350"/>
      <c r="J350"/>
      <c r="K350"/>
      <c r="L350"/>
      <c r="M350"/>
      <c r="N350"/>
      <c r="O350"/>
    </row>
    <row r="353" spans="2:15" x14ac:dyDescent="0.25">
      <c r="L353" s="26"/>
    </row>
    <row r="355" spans="2:15" x14ac:dyDescent="0.25">
      <c r="B355" s="26"/>
      <c r="C355" s="14"/>
      <c r="D355" s="26"/>
      <c r="E355" s="65"/>
      <c r="F355" s="65"/>
      <c r="G355" s="39"/>
      <c r="H355" s="25"/>
      <c r="I355" s="26"/>
      <c r="J355" s="26"/>
      <c r="K355" s="26"/>
    </row>
    <row r="356" spans="2:15" x14ac:dyDescent="0.25">
      <c r="B356" s="26"/>
      <c r="C356" s="14"/>
      <c r="D356" s="26"/>
      <c r="E356" s="65"/>
      <c r="F356" s="65"/>
      <c r="G356" s="39"/>
      <c r="H356" s="25"/>
      <c r="I356" s="26"/>
      <c r="J356" s="26"/>
      <c r="K356" s="26"/>
    </row>
    <row r="357" spans="2:15" x14ac:dyDescent="0.25">
      <c r="B357" s="26"/>
      <c r="C357" s="14"/>
      <c r="D357" s="26"/>
      <c r="E357" s="65"/>
      <c r="F357" s="65"/>
      <c r="G357" s="39"/>
      <c r="H357" s="25"/>
      <c r="I357" s="26"/>
      <c r="J357" s="26"/>
      <c r="K357" s="26"/>
      <c r="L357" s="26"/>
      <c r="M357" s="26"/>
      <c r="N357" s="26"/>
      <c r="O357" s="26"/>
    </row>
    <row r="358" spans="2:15" s="26" customFormat="1" x14ac:dyDescent="0.25">
      <c r="C358" s="14"/>
      <c r="E358" s="65"/>
      <c r="F358" s="65"/>
      <c r="G358" s="39"/>
      <c r="H358" s="25"/>
      <c r="L358"/>
      <c r="M358"/>
      <c r="N358"/>
      <c r="O358"/>
    </row>
    <row r="359" spans="2:15" x14ac:dyDescent="0.25">
      <c r="I359" s="26"/>
      <c r="J359" s="26"/>
      <c r="K359" s="26"/>
    </row>
    <row r="360" spans="2:15" x14ac:dyDescent="0.25">
      <c r="I360" s="26"/>
      <c r="J360" s="26"/>
      <c r="K360" s="26"/>
    </row>
    <row r="361" spans="2:15" x14ac:dyDescent="0.25">
      <c r="I361" s="26"/>
      <c r="J361" s="26"/>
      <c r="K361" s="26"/>
    </row>
    <row r="364" spans="2:15" x14ac:dyDescent="0.25">
      <c r="I364" s="26"/>
      <c r="J364" s="26"/>
      <c r="K364" s="26"/>
      <c r="L364" s="26"/>
      <c r="M364" s="26"/>
    </row>
    <row r="365" spans="2:15" x14ac:dyDescent="0.25">
      <c r="L365" s="26"/>
    </row>
    <row r="366" spans="2:15" x14ac:dyDescent="0.25">
      <c r="B366" s="26"/>
      <c r="C366" s="14"/>
      <c r="D366" s="26"/>
      <c r="E366" s="65"/>
      <c r="F366" s="65"/>
      <c r="G366" s="39"/>
      <c r="H366" s="25"/>
      <c r="I366" s="26"/>
      <c r="J366" s="26"/>
      <c r="K366" s="26"/>
      <c r="L366" s="26"/>
    </row>
    <row r="367" spans="2:15" x14ac:dyDescent="0.25">
      <c r="L367" s="26"/>
    </row>
    <row r="369" spans="2:15" x14ac:dyDescent="0.25">
      <c r="B369" s="26"/>
      <c r="C369" s="14"/>
      <c r="D369" s="26"/>
      <c r="E369" s="65"/>
      <c r="F369" s="65"/>
      <c r="G369" s="39"/>
      <c r="H369" s="25"/>
      <c r="I369" s="26"/>
      <c r="J369" s="26"/>
      <c r="K369" s="26"/>
    </row>
    <row r="372" spans="2:15" x14ac:dyDescent="0.25">
      <c r="B372" s="26"/>
      <c r="C372" s="14"/>
      <c r="D372" s="26"/>
      <c r="E372" s="65"/>
      <c r="F372" s="65"/>
      <c r="G372" s="39"/>
      <c r="H372" s="25"/>
      <c r="I372" s="26"/>
      <c r="J372" s="26"/>
      <c r="K372" s="26"/>
    </row>
    <row r="373" spans="2:15" ht="15.75" x14ac:dyDescent="0.25">
      <c r="B373" s="26"/>
      <c r="C373" s="14"/>
      <c r="D373" s="26"/>
      <c r="E373" s="65"/>
      <c r="F373" s="65"/>
      <c r="G373" s="66"/>
      <c r="H373" s="25"/>
      <c r="I373" s="26"/>
      <c r="J373" s="26"/>
      <c r="K373" s="26"/>
    </row>
    <row r="374" spans="2:15" ht="15.75" x14ac:dyDescent="0.25">
      <c r="B374" s="26"/>
      <c r="C374" s="14"/>
      <c r="D374" s="26"/>
      <c r="E374" s="65"/>
      <c r="F374" s="65"/>
      <c r="G374" s="66"/>
      <c r="H374" s="25"/>
      <c r="I374" s="26"/>
      <c r="J374" s="26"/>
      <c r="K374" s="26"/>
    </row>
    <row r="375" spans="2:15" ht="15.75" x14ac:dyDescent="0.25">
      <c r="B375" s="26"/>
      <c r="C375" s="14"/>
      <c r="D375" s="26"/>
      <c r="E375" s="65"/>
      <c r="F375" s="65"/>
      <c r="G375" s="66"/>
      <c r="H375" s="25"/>
      <c r="I375" s="26"/>
      <c r="J375" s="26"/>
      <c r="K375" s="26"/>
      <c r="L375" s="26"/>
    </row>
    <row r="376" spans="2:15" ht="15.75" x14ac:dyDescent="0.25">
      <c r="B376" s="26"/>
      <c r="C376" s="14"/>
      <c r="D376" s="26"/>
      <c r="E376" s="65"/>
      <c r="F376" s="65"/>
      <c r="G376" s="66"/>
      <c r="H376" s="25"/>
      <c r="I376" s="26"/>
      <c r="J376" s="26"/>
      <c r="K376" s="26"/>
      <c r="L376" s="26"/>
      <c r="M376" s="26"/>
      <c r="N376" s="26"/>
      <c r="O376" s="26"/>
    </row>
    <row r="377" spans="2:15" s="26" customFormat="1" ht="15.75" x14ac:dyDescent="0.25">
      <c r="C377" s="14"/>
      <c r="E377" s="65"/>
      <c r="F377" s="65"/>
      <c r="G377" s="66"/>
      <c r="H377" s="25"/>
      <c r="L377"/>
      <c r="M377"/>
      <c r="N377"/>
      <c r="O377"/>
    </row>
    <row r="378" spans="2:15" ht="15.75" x14ac:dyDescent="0.25">
      <c r="B378" s="26"/>
      <c r="C378" s="14"/>
      <c r="D378" s="26"/>
      <c r="E378" s="65"/>
      <c r="F378" s="65"/>
      <c r="G378" s="66"/>
      <c r="H378" s="25"/>
      <c r="I378" s="26"/>
      <c r="J378" s="26"/>
      <c r="K378" s="26"/>
      <c r="L378" s="26"/>
    </row>
    <row r="379" spans="2:15" ht="15.75" x14ac:dyDescent="0.25">
      <c r="B379" s="26"/>
      <c r="C379" s="14"/>
      <c r="D379" s="26"/>
      <c r="E379" s="65"/>
      <c r="F379" s="65"/>
      <c r="G379" s="66"/>
      <c r="H379" s="25"/>
      <c r="I379" s="26"/>
      <c r="J379" s="26"/>
      <c r="K379" s="26"/>
    </row>
    <row r="380" spans="2:15" ht="15.75" x14ac:dyDescent="0.25">
      <c r="B380" s="26"/>
      <c r="C380" s="14"/>
      <c r="D380" s="26"/>
      <c r="E380" s="65"/>
      <c r="F380" s="65"/>
      <c r="G380" s="66"/>
      <c r="H380" s="25"/>
      <c r="I380" s="26"/>
      <c r="J380" s="26"/>
      <c r="K380" s="26"/>
    </row>
    <row r="381" spans="2:15" ht="15.75" x14ac:dyDescent="0.25">
      <c r="B381" s="26"/>
      <c r="C381" s="14"/>
      <c r="D381" s="26"/>
      <c r="E381" s="65"/>
      <c r="F381" s="65"/>
      <c r="G381" s="66"/>
      <c r="H381" s="25"/>
      <c r="I381" s="26"/>
      <c r="J381" s="26"/>
      <c r="K381" s="26"/>
      <c r="L381" s="26"/>
    </row>
    <row r="382" spans="2:15" x14ac:dyDescent="0.25">
      <c r="B382" s="26"/>
      <c r="D382" s="26"/>
      <c r="F382" s="65"/>
      <c r="I382" s="26"/>
      <c r="J382" s="26"/>
      <c r="K382" s="26"/>
      <c r="L382" s="26"/>
      <c r="M382" s="26"/>
    </row>
    <row r="383" spans="2:15" x14ac:dyDescent="0.25">
      <c r="B383" s="59"/>
      <c r="C383" s="59"/>
      <c r="D383" s="59"/>
      <c r="E383" s="71"/>
      <c r="F383" s="71"/>
      <c r="G383" s="71"/>
      <c r="H383" s="59"/>
      <c r="I383" s="59"/>
      <c r="J383" s="59"/>
      <c r="K383" s="59"/>
      <c r="L383" s="26"/>
    </row>
    <row r="384" spans="2:15" x14ac:dyDescent="0.25">
      <c r="B384" s="4"/>
      <c r="D384" s="4"/>
      <c r="E384" s="72"/>
      <c r="F384" s="72"/>
      <c r="G384" s="73"/>
      <c r="I384" s="26"/>
      <c r="J384" s="26"/>
      <c r="K384" s="26"/>
      <c r="L384" s="26"/>
    </row>
    <row r="385" spans="2:15" x14ac:dyDescent="0.25">
      <c r="L385" s="26"/>
    </row>
    <row r="386" spans="2:15" x14ac:dyDescent="0.25">
      <c r="I386" s="59"/>
      <c r="J386" s="59"/>
      <c r="K386" s="59"/>
      <c r="L386" s="26"/>
    </row>
    <row r="387" spans="2:15" x14ac:dyDescent="0.25">
      <c r="L387" s="26"/>
    </row>
    <row r="388" spans="2:15" x14ac:dyDescent="0.25">
      <c r="L388" s="26"/>
    </row>
    <row r="389" spans="2:15" x14ac:dyDescent="0.25">
      <c r="B389" s="26"/>
      <c r="C389" s="14"/>
      <c r="D389" s="26"/>
      <c r="E389" s="65"/>
      <c r="F389" s="65"/>
      <c r="G389" s="39"/>
      <c r="H389" s="25"/>
      <c r="I389" s="26"/>
      <c r="J389" s="26"/>
      <c r="K389" s="26"/>
      <c r="L389" s="26"/>
    </row>
    <row r="390" spans="2:15" x14ac:dyDescent="0.25">
      <c r="L390" s="26"/>
    </row>
    <row r="392" spans="2:15" x14ac:dyDescent="0.25">
      <c r="I392" s="26"/>
      <c r="J392" s="26"/>
      <c r="K392" s="26"/>
      <c r="L392" s="59"/>
    </row>
    <row r="393" spans="2:15" x14ac:dyDescent="0.25">
      <c r="I393" s="26"/>
      <c r="J393" s="26"/>
      <c r="K393" s="26"/>
      <c r="L393" s="26"/>
      <c r="M393" s="26"/>
    </row>
    <row r="394" spans="2:15" x14ac:dyDescent="0.25">
      <c r="B394" s="26"/>
      <c r="D394" s="26"/>
      <c r="I394" s="26"/>
      <c r="J394" s="26"/>
      <c r="K394" s="26"/>
      <c r="L394" s="26"/>
      <c r="M394" s="26"/>
      <c r="N394" s="26"/>
      <c r="O394" s="26"/>
    </row>
    <row r="395" spans="2:15" s="26" customFormat="1" x14ac:dyDescent="0.25">
      <c r="C395" s="14"/>
      <c r="E395" s="65"/>
      <c r="F395" s="65"/>
      <c r="G395" s="39"/>
      <c r="H395" s="25"/>
      <c r="L395"/>
      <c r="M395"/>
      <c r="N395"/>
      <c r="O395"/>
    </row>
    <row r="398" spans="2:15" x14ac:dyDescent="0.25">
      <c r="I398" s="26"/>
      <c r="J398" s="26"/>
      <c r="K398" s="26"/>
      <c r="L398" s="26"/>
    </row>
    <row r="400" spans="2:15" x14ac:dyDescent="0.25">
      <c r="B400" s="26"/>
      <c r="C400" s="14"/>
      <c r="D400" s="26"/>
      <c r="E400" s="65"/>
      <c r="F400" s="65"/>
      <c r="G400" s="39"/>
      <c r="H400" s="25"/>
      <c r="I400" s="26"/>
      <c r="J400" s="26"/>
      <c r="K400" s="26"/>
    </row>
    <row r="403" spans="2:15" x14ac:dyDescent="0.25">
      <c r="B403" s="26"/>
      <c r="C403" s="14"/>
      <c r="D403" s="26"/>
      <c r="E403" s="65"/>
      <c r="F403" s="65"/>
      <c r="G403" s="39"/>
      <c r="H403" s="25"/>
      <c r="I403" s="26"/>
      <c r="J403" s="26"/>
      <c r="K403" s="26"/>
    </row>
    <row r="404" spans="2:15" x14ac:dyDescent="0.25">
      <c r="I404" s="26"/>
      <c r="J404" s="26"/>
      <c r="K404" s="26"/>
      <c r="L404" s="26"/>
      <c r="M404" s="26"/>
    </row>
    <row r="405" spans="2:15" x14ac:dyDescent="0.25">
      <c r="B405" s="26"/>
      <c r="D405" s="26"/>
      <c r="I405" s="26"/>
      <c r="J405" s="26"/>
      <c r="K405" s="26"/>
      <c r="L405" s="26"/>
      <c r="M405" s="26"/>
      <c r="N405" s="26"/>
      <c r="O405" s="26"/>
    </row>
    <row r="406" spans="2:15" s="26" customFormat="1" x14ac:dyDescent="0.25">
      <c r="C406" s="14"/>
      <c r="E406" s="65"/>
      <c r="F406" s="65"/>
      <c r="G406" s="39"/>
      <c r="H406" s="25"/>
      <c r="N406"/>
      <c r="O406"/>
    </row>
    <row r="407" spans="2:15" ht="15.75" x14ac:dyDescent="0.25">
      <c r="B407" s="26"/>
      <c r="C407" s="14"/>
      <c r="D407" s="26"/>
      <c r="E407" s="65"/>
      <c r="F407" s="65"/>
      <c r="G407" s="66"/>
      <c r="H407" s="25"/>
      <c r="I407" s="26"/>
      <c r="J407" s="26"/>
      <c r="K407" s="26"/>
      <c r="L407" s="26"/>
      <c r="M407" s="26"/>
    </row>
    <row r="408" spans="2:15" ht="15.75" x14ac:dyDescent="0.25">
      <c r="B408" s="26"/>
      <c r="C408" s="14"/>
      <c r="D408" s="26"/>
      <c r="E408" s="65"/>
      <c r="F408" s="65"/>
      <c r="G408" s="66"/>
      <c r="H408" s="25"/>
      <c r="I408" s="26"/>
      <c r="J408" s="26"/>
      <c r="K408" s="26"/>
    </row>
    <row r="409" spans="2:15" ht="14.25" customHeight="1" x14ac:dyDescent="0.25">
      <c r="B409" s="26"/>
      <c r="D409" s="26"/>
      <c r="F409" s="65"/>
      <c r="I409" s="26"/>
      <c r="J409" s="26"/>
      <c r="K409" s="26"/>
      <c r="L409" s="26"/>
    </row>
    <row r="410" spans="2:15" x14ac:dyDescent="0.25">
      <c r="B410" s="26"/>
      <c r="D410" s="26"/>
      <c r="F410" s="65"/>
      <c r="I410" s="26"/>
      <c r="J410" s="26"/>
      <c r="K410" s="26"/>
    </row>
    <row r="411" spans="2:15" x14ac:dyDescent="0.25">
      <c r="B411" s="4"/>
      <c r="D411" s="4"/>
      <c r="E411" s="72"/>
      <c r="F411" s="72"/>
      <c r="G411" s="73"/>
      <c r="I411" s="26"/>
      <c r="J411" s="26"/>
      <c r="K411" s="26"/>
    </row>
    <row r="412" spans="2:15" x14ac:dyDescent="0.25">
      <c r="L412" s="26"/>
    </row>
    <row r="415" spans="2:15" x14ac:dyDescent="0.25">
      <c r="I415" s="26"/>
      <c r="J415" s="26"/>
      <c r="K415" s="26"/>
      <c r="L415" s="26"/>
      <c r="M415" s="26"/>
    </row>
    <row r="416" spans="2:15" x14ac:dyDescent="0.25">
      <c r="B416" s="26"/>
      <c r="D416" s="26"/>
      <c r="I416" s="26"/>
      <c r="J416" s="26"/>
      <c r="K416" s="26"/>
      <c r="L416" s="26"/>
      <c r="M416" s="26"/>
      <c r="N416" s="26"/>
      <c r="O416" s="26"/>
    </row>
    <row r="417" spans="2:15" s="26" customFormat="1" x14ac:dyDescent="0.25">
      <c r="C417" s="4"/>
      <c r="E417" s="5"/>
      <c r="F417" s="5"/>
      <c r="G417" s="6"/>
      <c r="H417" s="7"/>
    </row>
    <row r="418" spans="2:15" s="26" customFormat="1" x14ac:dyDescent="0.25">
      <c r="C418" s="14"/>
      <c r="E418" s="65"/>
      <c r="F418" s="65"/>
      <c r="G418" s="39"/>
      <c r="H418" s="25"/>
    </row>
    <row r="419" spans="2:15" s="26" customFormat="1" x14ac:dyDescent="0.25">
      <c r="C419" s="4"/>
      <c r="E419" s="5"/>
      <c r="F419" s="5"/>
      <c r="G419" s="6"/>
      <c r="H419" s="7"/>
    </row>
    <row r="420" spans="2:15" s="26" customFormat="1" x14ac:dyDescent="0.25">
      <c r="B420"/>
      <c r="C420" s="4"/>
      <c r="D420"/>
      <c r="E420" s="5"/>
      <c r="F420" s="5"/>
      <c r="G420" s="6"/>
      <c r="H420" s="7"/>
      <c r="I420"/>
      <c r="J420"/>
      <c r="K420"/>
      <c r="L420"/>
      <c r="M420"/>
      <c r="N420"/>
      <c r="O420"/>
    </row>
    <row r="421" spans="2:15" x14ac:dyDescent="0.25">
      <c r="I421" s="26"/>
      <c r="J421" s="26"/>
      <c r="K421" s="26"/>
      <c r="L421" s="26"/>
      <c r="M421" s="26"/>
    </row>
    <row r="422" spans="2:15" x14ac:dyDescent="0.25">
      <c r="I422" s="26"/>
      <c r="J422" s="26"/>
      <c r="K422" s="26"/>
      <c r="L422" s="26"/>
      <c r="M422" s="26"/>
    </row>
    <row r="423" spans="2:15" x14ac:dyDescent="0.25">
      <c r="I423" s="26"/>
      <c r="J423" s="26"/>
      <c r="K423" s="26"/>
      <c r="L423" s="26"/>
      <c r="M423" s="26"/>
    </row>
    <row r="424" spans="2:15" x14ac:dyDescent="0.25">
      <c r="I424" s="26"/>
      <c r="J424" s="26"/>
      <c r="K424" s="26"/>
      <c r="L424" s="26"/>
      <c r="M424" s="26"/>
    </row>
    <row r="425" spans="2:15" x14ac:dyDescent="0.25">
      <c r="I425" s="26"/>
      <c r="J425" s="26"/>
      <c r="K425" s="26"/>
      <c r="L425" s="26"/>
      <c r="M425" s="26"/>
    </row>
    <row r="426" spans="2:15" x14ac:dyDescent="0.25">
      <c r="B426" s="26"/>
      <c r="C426" s="14"/>
      <c r="D426" s="26"/>
      <c r="E426" s="65"/>
      <c r="F426" s="65"/>
      <c r="G426" s="39"/>
      <c r="H426" s="25"/>
      <c r="I426" s="26"/>
      <c r="J426" s="26"/>
      <c r="K426" s="26"/>
      <c r="L426" s="26"/>
      <c r="M426" s="26"/>
    </row>
    <row r="427" spans="2:15" x14ac:dyDescent="0.25">
      <c r="B427" s="26"/>
      <c r="D427" s="26"/>
      <c r="I427" s="26"/>
      <c r="J427" s="26"/>
      <c r="K427" s="26"/>
      <c r="L427" s="26"/>
      <c r="M427" s="26"/>
      <c r="N427" s="26"/>
      <c r="O427" s="26"/>
    </row>
    <row r="428" spans="2:15" s="26" customFormat="1" x14ac:dyDescent="0.25">
      <c r="B428"/>
      <c r="C428" s="4"/>
      <c r="D428"/>
      <c r="E428" s="5"/>
      <c r="F428" s="5"/>
      <c r="G428" s="6"/>
      <c r="H428" s="7"/>
      <c r="N428"/>
      <c r="O428"/>
    </row>
    <row r="429" spans="2:15" x14ac:dyDescent="0.25">
      <c r="I429" s="26"/>
      <c r="J429" s="26"/>
      <c r="K429" s="26"/>
      <c r="L429" s="26"/>
      <c r="M429" s="26"/>
    </row>
    <row r="430" spans="2:15" x14ac:dyDescent="0.25">
      <c r="B430" s="26"/>
      <c r="D430" s="26"/>
      <c r="I430" s="26"/>
      <c r="J430" s="26"/>
      <c r="K430" s="26"/>
      <c r="L430" s="26"/>
      <c r="M430" s="26"/>
      <c r="N430" s="26"/>
      <c r="O430" s="26"/>
    </row>
    <row r="431" spans="2:15" s="26" customFormat="1" x14ac:dyDescent="0.25">
      <c r="B431"/>
      <c r="C431" s="4"/>
      <c r="D431"/>
      <c r="E431" s="5"/>
      <c r="F431" s="5"/>
      <c r="G431" s="6"/>
      <c r="H431" s="7"/>
      <c r="I431"/>
      <c r="J431"/>
      <c r="K431"/>
      <c r="L431"/>
      <c r="M431"/>
      <c r="N431"/>
      <c r="O431"/>
    </row>
    <row r="432" spans="2:15" x14ac:dyDescent="0.25">
      <c r="I432" s="59"/>
      <c r="J432" s="59"/>
      <c r="K432" s="59"/>
      <c r="L432" s="59"/>
      <c r="M432" s="59"/>
    </row>
    <row r="433" spans="2:15" x14ac:dyDescent="0.25">
      <c r="B433" s="26"/>
      <c r="C433" s="14"/>
      <c r="D433" s="26"/>
      <c r="E433" s="65"/>
      <c r="F433" s="65"/>
      <c r="G433" s="39"/>
      <c r="H433" s="25"/>
      <c r="I433" s="26"/>
      <c r="J433" s="26"/>
      <c r="K433" s="26"/>
      <c r="L433" s="26"/>
      <c r="M433" s="26"/>
      <c r="N433" s="26"/>
      <c r="O433" s="26"/>
    </row>
    <row r="434" spans="2:15" s="26" customFormat="1" x14ac:dyDescent="0.25">
      <c r="C434" s="4"/>
      <c r="E434" s="5"/>
      <c r="F434" s="5"/>
      <c r="G434" s="6"/>
      <c r="H434" s="7"/>
    </row>
    <row r="435" spans="2:15" s="26" customFormat="1" x14ac:dyDescent="0.25">
      <c r="C435" s="4"/>
      <c r="E435" s="5"/>
      <c r="F435" s="5"/>
      <c r="G435" s="6"/>
      <c r="H435" s="7"/>
    </row>
    <row r="436" spans="2:15" s="26" customFormat="1" x14ac:dyDescent="0.25">
      <c r="C436" s="14"/>
      <c r="E436" s="65"/>
      <c r="F436" s="65"/>
      <c r="G436" s="39"/>
      <c r="H436" s="25"/>
    </row>
    <row r="437" spans="2:15" s="26" customFormat="1" x14ac:dyDescent="0.25">
      <c r="C437" s="4"/>
      <c r="E437" s="5"/>
      <c r="F437" s="5"/>
      <c r="G437" s="6"/>
      <c r="H437" s="7"/>
    </row>
    <row r="438" spans="2:15" s="26" customFormat="1" x14ac:dyDescent="0.25">
      <c r="C438" s="4"/>
      <c r="E438" s="5"/>
      <c r="F438" s="5"/>
      <c r="G438" s="6"/>
      <c r="H438" s="7"/>
    </row>
    <row r="439" spans="2:15" s="26" customFormat="1" x14ac:dyDescent="0.25">
      <c r="C439" s="4"/>
      <c r="E439" s="5"/>
      <c r="F439" s="5"/>
      <c r="G439" s="6"/>
      <c r="H439" s="7"/>
    </row>
    <row r="440" spans="2:15" s="26" customFormat="1" x14ac:dyDescent="0.25">
      <c r="C440" s="14"/>
      <c r="E440" s="65"/>
      <c r="F440" s="65"/>
      <c r="G440" s="39"/>
      <c r="H440" s="25"/>
    </row>
    <row r="441" spans="2:15" s="26" customFormat="1" ht="15.75" x14ac:dyDescent="0.25">
      <c r="C441" s="14"/>
      <c r="E441" s="65"/>
      <c r="F441" s="65"/>
      <c r="G441" s="66"/>
      <c r="H441" s="25"/>
    </row>
    <row r="442" spans="2:15" s="26" customFormat="1" ht="15.75" x14ac:dyDescent="0.25">
      <c r="C442" s="14"/>
      <c r="E442" s="65"/>
      <c r="F442" s="65"/>
      <c r="G442" s="66"/>
      <c r="H442" s="25"/>
    </row>
    <row r="443" spans="2:15" s="26" customFormat="1" ht="15.75" x14ac:dyDescent="0.25">
      <c r="C443" s="14"/>
      <c r="E443" s="65"/>
      <c r="F443" s="65"/>
      <c r="G443" s="66"/>
      <c r="H443" s="25"/>
      <c r="L443"/>
      <c r="M443"/>
      <c r="N443"/>
      <c r="O443"/>
    </row>
    <row r="444" spans="2:15" ht="15.75" x14ac:dyDescent="0.25">
      <c r="B444" s="26"/>
      <c r="C444" s="14"/>
      <c r="D444" s="26"/>
      <c r="E444" s="65"/>
      <c r="F444" s="65"/>
      <c r="G444" s="66"/>
      <c r="H444" s="25"/>
      <c r="I444" s="26"/>
      <c r="J444" s="26"/>
      <c r="K444" s="26"/>
      <c r="L444" s="26"/>
      <c r="M444" s="26"/>
      <c r="N444" s="59"/>
      <c r="O444" s="59"/>
    </row>
    <row r="445" spans="2:15" s="59" customFormat="1" ht="15.75" x14ac:dyDescent="0.25">
      <c r="B445" s="26"/>
      <c r="C445" s="14"/>
      <c r="D445" s="26"/>
      <c r="E445" s="65"/>
      <c r="F445" s="65"/>
      <c r="G445" s="66"/>
      <c r="H445" s="25"/>
      <c r="I445" s="26"/>
      <c r="J445" s="26"/>
      <c r="K445" s="26"/>
      <c r="L445" s="26"/>
      <c r="M445"/>
      <c r="N445"/>
      <c r="O445"/>
    </row>
    <row r="446" spans="2:15" ht="15.75" x14ac:dyDescent="0.25">
      <c r="B446" s="26"/>
      <c r="C446" s="14"/>
      <c r="D446" s="26"/>
      <c r="E446" s="65"/>
      <c r="F446" s="65"/>
      <c r="G446" s="66"/>
      <c r="H446" s="25"/>
      <c r="I446" s="26"/>
      <c r="J446" s="26"/>
      <c r="K446" s="26"/>
    </row>
    <row r="447" spans="2:15" ht="15.75" x14ac:dyDescent="0.25">
      <c r="B447" s="26"/>
      <c r="C447" s="14"/>
      <c r="D447" s="26"/>
      <c r="E447" s="65"/>
      <c r="F447" s="65"/>
      <c r="G447" s="66"/>
      <c r="H447" s="25"/>
      <c r="I447" s="26"/>
      <c r="J447" s="26"/>
      <c r="K447" s="26"/>
    </row>
    <row r="448" spans="2:15" ht="15.75" x14ac:dyDescent="0.25">
      <c r="B448" s="26"/>
      <c r="C448" s="14"/>
      <c r="D448" s="26"/>
      <c r="E448" s="65"/>
      <c r="F448" s="65"/>
      <c r="G448" s="66"/>
      <c r="H448" s="25"/>
      <c r="I448" s="26"/>
      <c r="J448" s="26"/>
      <c r="K448" s="26"/>
    </row>
    <row r="449" spans="2:15" x14ac:dyDescent="0.25">
      <c r="B449" s="26"/>
      <c r="D449" s="26"/>
      <c r="F449" s="65"/>
      <c r="I449" s="26"/>
      <c r="J449" s="26"/>
      <c r="K449" s="26"/>
      <c r="L449" s="26"/>
      <c r="M449" s="26"/>
    </row>
    <row r="450" spans="2:15" x14ac:dyDescent="0.25">
      <c r="B450" s="4"/>
      <c r="D450" s="4"/>
      <c r="E450" s="72"/>
      <c r="F450" s="72"/>
      <c r="G450" s="73"/>
      <c r="I450" s="26"/>
      <c r="J450" s="26"/>
      <c r="K450" s="26"/>
      <c r="L450" s="26"/>
      <c r="M450" s="26"/>
      <c r="N450" s="26"/>
      <c r="O450" s="26"/>
    </row>
    <row r="451" spans="2:15" s="26" customFormat="1" x14ac:dyDescent="0.25">
      <c r="B451"/>
      <c r="C451" s="4"/>
      <c r="D451"/>
      <c r="E451" s="5"/>
      <c r="F451" s="5"/>
      <c r="G451" s="6"/>
      <c r="H451" s="7"/>
      <c r="M451"/>
      <c r="N451"/>
      <c r="O451"/>
    </row>
    <row r="452" spans="2:15" x14ac:dyDescent="0.25">
      <c r="I452" s="26"/>
      <c r="J452" s="26"/>
      <c r="K452" s="26"/>
      <c r="L452" s="26"/>
      <c r="M452" s="26"/>
    </row>
    <row r="453" spans="2:15" x14ac:dyDescent="0.25">
      <c r="L453" s="26"/>
    </row>
    <row r="454" spans="2:15" x14ac:dyDescent="0.25">
      <c r="L454" s="26"/>
    </row>
    <row r="455" spans="2:15" x14ac:dyDescent="0.25">
      <c r="I455" s="26"/>
      <c r="J455" s="26"/>
      <c r="K455" s="26"/>
      <c r="L455" s="26"/>
      <c r="M455" s="26"/>
    </row>
    <row r="456" spans="2:15" x14ac:dyDescent="0.25">
      <c r="B456" s="26"/>
      <c r="D456" s="26"/>
      <c r="I456" s="26"/>
      <c r="J456" s="26"/>
      <c r="K456" s="26"/>
      <c r="L456" s="26"/>
      <c r="M456" s="26"/>
      <c r="N456" s="26"/>
      <c r="O456" s="26"/>
    </row>
    <row r="457" spans="2:15" s="26" customFormat="1" x14ac:dyDescent="0.25">
      <c r="C457" s="14"/>
      <c r="E457" s="65"/>
      <c r="F457" s="65"/>
      <c r="G457" s="39"/>
      <c r="H457" s="25"/>
      <c r="N457"/>
      <c r="O457"/>
    </row>
    <row r="460" spans="2:15" x14ac:dyDescent="0.25">
      <c r="I460" s="26"/>
      <c r="J460" s="26"/>
      <c r="K460" s="26"/>
    </row>
    <row r="461" spans="2:15" x14ac:dyDescent="0.25">
      <c r="B461" s="26"/>
      <c r="D461" s="26"/>
      <c r="I461" s="26"/>
      <c r="J461" s="26"/>
      <c r="K461" s="26"/>
      <c r="L461" s="26"/>
      <c r="M461" s="26"/>
      <c r="N461" s="26"/>
      <c r="O461" s="26"/>
    </row>
    <row r="462" spans="2:15" s="26" customFormat="1" x14ac:dyDescent="0.25">
      <c r="B462"/>
      <c r="C462" s="4"/>
      <c r="D462"/>
      <c r="E462" s="5"/>
      <c r="F462" s="5"/>
      <c r="G462" s="6"/>
      <c r="H462" s="7"/>
      <c r="I462"/>
      <c r="J462"/>
      <c r="K462"/>
      <c r="L462"/>
      <c r="M462"/>
      <c r="N462"/>
      <c r="O462"/>
    </row>
    <row r="464" spans="2:15" x14ac:dyDescent="0.25">
      <c r="B464" s="26"/>
      <c r="D464" s="26"/>
      <c r="I464" s="26"/>
      <c r="J464" s="26"/>
      <c r="K464" s="26"/>
      <c r="L464" s="26"/>
      <c r="M464" s="26"/>
      <c r="N464" s="26"/>
      <c r="O464" s="26"/>
    </row>
    <row r="465" spans="2:15" s="26" customFormat="1" x14ac:dyDescent="0.25">
      <c r="C465" s="14"/>
      <c r="E465" s="65"/>
      <c r="F465" s="65"/>
      <c r="G465" s="39"/>
      <c r="H465" s="7"/>
      <c r="I465"/>
      <c r="J465"/>
      <c r="K465"/>
      <c r="L465"/>
      <c r="M465"/>
      <c r="N465"/>
      <c r="O465"/>
    </row>
    <row r="466" spans="2:15" x14ac:dyDescent="0.25">
      <c r="B466" s="26"/>
      <c r="C466" s="26"/>
      <c r="D466" s="26"/>
      <c r="E466" s="65"/>
      <c r="F466" s="65"/>
      <c r="G466" s="65"/>
      <c r="H466" s="25"/>
      <c r="I466" s="26"/>
      <c r="J466" s="26"/>
      <c r="K466" s="26"/>
      <c r="L466" s="26"/>
    </row>
    <row r="467" spans="2:15" x14ac:dyDescent="0.25">
      <c r="B467" s="26"/>
      <c r="D467" s="26"/>
      <c r="I467" s="26"/>
      <c r="J467" s="26"/>
      <c r="K467" s="26"/>
      <c r="L467" s="26"/>
      <c r="M467" s="26"/>
      <c r="N467" s="26"/>
      <c r="O467" s="26"/>
    </row>
    <row r="468" spans="2:15" s="26" customFormat="1" x14ac:dyDescent="0.25">
      <c r="C468" s="4"/>
      <c r="E468" s="5"/>
      <c r="F468" s="5"/>
      <c r="G468" s="6"/>
      <c r="H468" s="7"/>
    </row>
    <row r="469" spans="2:15" s="26" customFormat="1" x14ac:dyDescent="0.25">
      <c r="C469" s="4"/>
      <c r="E469" s="5"/>
      <c r="F469" s="5"/>
      <c r="G469" s="6"/>
      <c r="H469" s="7"/>
    </row>
    <row r="470" spans="2:15" s="26" customFormat="1" x14ac:dyDescent="0.25">
      <c r="B470"/>
      <c r="C470" s="4"/>
      <c r="D470"/>
      <c r="E470" s="5"/>
      <c r="F470" s="5"/>
      <c r="G470" s="6"/>
      <c r="H470" s="7"/>
      <c r="I470"/>
      <c r="J470"/>
      <c r="K470"/>
      <c r="L470"/>
      <c r="M470"/>
      <c r="N470"/>
      <c r="O470"/>
    </row>
    <row r="473" spans="2:15" x14ac:dyDescent="0.25">
      <c r="B473" s="26"/>
      <c r="C473" s="14"/>
      <c r="D473" s="26"/>
      <c r="E473" s="65"/>
      <c r="F473" s="65"/>
      <c r="G473" s="39"/>
      <c r="H473" s="25"/>
      <c r="I473" s="26"/>
      <c r="J473" s="26"/>
      <c r="K473" s="26"/>
    </row>
    <row r="475" spans="2:15" x14ac:dyDescent="0.25">
      <c r="I475" s="26"/>
      <c r="J475" s="26"/>
      <c r="K475" s="26"/>
      <c r="L475" s="26"/>
      <c r="M475" s="26"/>
    </row>
    <row r="476" spans="2:15" x14ac:dyDescent="0.25">
      <c r="B476" s="26"/>
      <c r="C476" s="14"/>
      <c r="D476" s="26"/>
      <c r="E476" s="65"/>
      <c r="F476" s="65"/>
      <c r="G476" s="39"/>
      <c r="H476" s="25"/>
      <c r="I476" s="26"/>
      <c r="J476" s="26"/>
      <c r="K476" s="26"/>
    </row>
    <row r="479" spans="2:15" x14ac:dyDescent="0.25">
      <c r="B479" s="26"/>
      <c r="D479" s="26"/>
      <c r="I479" s="26"/>
      <c r="J479" s="26"/>
      <c r="K479" s="26"/>
      <c r="L479" s="26"/>
      <c r="M479" s="26"/>
      <c r="N479" s="26"/>
      <c r="O479" s="26"/>
    </row>
    <row r="480" spans="2:15" s="26" customFormat="1" x14ac:dyDescent="0.25">
      <c r="C480" s="14"/>
      <c r="E480" s="65"/>
      <c r="F480" s="65"/>
      <c r="G480" s="39"/>
      <c r="H480" s="25"/>
      <c r="L480"/>
      <c r="M480"/>
      <c r="N480"/>
      <c r="O480"/>
    </row>
    <row r="481" spans="2:15" ht="15.75" x14ac:dyDescent="0.25">
      <c r="B481" s="26"/>
      <c r="C481" s="14"/>
      <c r="D481" s="26"/>
      <c r="E481" s="65"/>
      <c r="F481" s="65"/>
      <c r="G481" s="66"/>
      <c r="H481" s="25"/>
      <c r="I481" s="26"/>
      <c r="J481" s="26"/>
      <c r="K481" s="26"/>
    </row>
    <row r="482" spans="2:15" ht="15.75" x14ac:dyDescent="0.25">
      <c r="B482" s="26"/>
      <c r="C482" s="14"/>
      <c r="D482" s="26"/>
      <c r="E482" s="65"/>
      <c r="F482" s="65"/>
      <c r="G482" s="66"/>
      <c r="H482" s="25"/>
      <c r="I482" s="26"/>
      <c r="J482" s="26"/>
      <c r="K482" s="26"/>
      <c r="L482" s="26"/>
      <c r="M482" s="26"/>
    </row>
    <row r="483" spans="2:15" ht="15.75" x14ac:dyDescent="0.25">
      <c r="B483" s="26"/>
      <c r="C483" s="14"/>
      <c r="D483" s="26"/>
      <c r="E483" s="65"/>
      <c r="F483" s="65"/>
      <c r="G483" s="66"/>
      <c r="H483" s="25"/>
      <c r="I483" s="26"/>
      <c r="J483" s="26"/>
      <c r="K483" s="26"/>
    </row>
    <row r="484" spans="2:15" ht="15.75" x14ac:dyDescent="0.25">
      <c r="B484" s="26"/>
      <c r="C484" s="14"/>
      <c r="D484" s="26"/>
      <c r="E484" s="65"/>
      <c r="F484" s="65"/>
      <c r="G484" s="66"/>
      <c r="H484" s="25"/>
      <c r="I484" s="26"/>
      <c r="J484" s="26"/>
      <c r="K484" s="26"/>
    </row>
    <row r="485" spans="2:15" ht="15.75" x14ac:dyDescent="0.25">
      <c r="B485" s="26"/>
      <c r="C485" s="14"/>
      <c r="D485" s="26"/>
      <c r="E485" s="65"/>
      <c r="F485" s="65"/>
      <c r="G485" s="66"/>
      <c r="H485" s="25"/>
      <c r="I485" s="26"/>
      <c r="J485" s="26"/>
      <c r="K485" s="26"/>
      <c r="L485" s="26"/>
      <c r="M485" s="26"/>
    </row>
    <row r="486" spans="2:15" x14ac:dyDescent="0.25">
      <c r="B486" s="26"/>
      <c r="D486" s="26"/>
      <c r="F486" s="65"/>
      <c r="I486" s="26"/>
      <c r="J486" s="26"/>
      <c r="K486" s="26"/>
    </row>
    <row r="487" spans="2:15" ht="15.75" x14ac:dyDescent="0.25">
      <c r="B487" s="18"/>
      <c r="C487" s="15"/>
      <c r="D487" s="17"/>
      <c r="E487" s="16"/>
      <c r="F487" s="16"/>
      <c r="G487" s="67"/>
      <c r="I487" s="26"/>
      <c r="J487" s="26"/>
      <c r="K487" s="26"/>
      <c r="L487" s="26"/>
      <c r="M487" s="26"/>
      <c r="N487" s="26"/>
      <c r="O487" s="26"/>
    </row>
    <row r="488" spans="2:15" s="26" customFormat="1" ht="15.75" x14ac:dyDescent="0.25">
      <c r="B488" s="18"/>
      <c r="C488" s="15"/>
      <c r="D488" s="17"/>
      <c r="E488" s="16"/>
      <c r="F488" s="16"/>
      <c r="G488" s="20"/>
      <c r="H488" s="7"/>
      <c r="L488"/>
      <c r="M488"/>
      <c r="N488"/>
      <c r="O488"/>
    </row>
    <row r="489" spans="2:15" ht="15.75" x14ac:dyDescent="0.25">
      <c r="B489" s="18"/>
      <c r="C489" s="15"/>
      <c r="D489" s="17"/>
      <c r="E489" s="16"/>
      <c r="F489" s="16"/>
      <c r="G489" s="20"/>
      <c r="I489" s="26"/>
      <c r="J489" s="26"/>
      <c r="K489" s="26"/>
      <c r="L489" s="26"/>
      <c r="M489" s="26"/>
    </row>
    <row r="490" spans="2:15" ht="15.75" x14ac:dyDescent="0.25">
      <c r="B490" s="18"/>
      <c r="C490" s="15"/>
      <c r="D490" s="17"/>
      <c r="E490" s="16"/>
      <c r="F490" s="16"/>
      <c r="G490" s="20"/>
      <c r="I490" s="26"/>
      <c r="J490" s="26"/>
      <c r="K490" s="26"/>
      <c r="L490" s="26"/>
      <c r="M490" s="26"/>
    </row>
    <row r="491" spans="2:15" ht="15.75" x14ac:dyDescent="0.25">
      <c r="B491" s="18"/>
      <c r="C491" s="15"/>
      <c r="D491" s="17"/>
      <c r="E491" s="16"/>
      <c r="F491" s="16"/>
      <c r="G491" s="20"/>
      <c r="I491" s="26"/>
      <c r="J491" s="26"/>
      <c r="K491" s="26"/>
      <c r="L491" s="26"/>
      <c r="M491" s="26"/>
    </row>
    <row r="492" spans="2:15" ht="15" customHeight="1" x14ac:dyDescent="0.25">
      <c r="B492" s="18"/>
      <c r="C492" s="15"/>
      <c r="D492" s="17"/>
      <c r="E492" s="16"/>
      <c r="F492" s="16"/>
      <c r="G492" s="20"/>
      <c r="I492" s="26"/>
      <c r="J492" s="26"/>
      <c r="K492" s="26"/>
      <c r="L492" s="26"/>
      <c r="M492" s="26"/>
    </row>
    <row r="493" spans="2:15" ht="15.75" x14ac:dyDescent="0.25">
      <c r="B493" s="18"/>
      <c r="C493" s="15"/>
      <c r="D493" s="17"/>
      <c r="E493" s="16"/>
      <c r="F493" s="16"/>
      <c r="G493" s="20"/>
      <c r="I493" s="26"/>
      <c r="J493" s="26"/>
      <c r="K493" s="26"/>
      <c r="L493" s="26"/>
      <c r="M493" s="26"/>
    </row>
    <row r="494" spans="2:15" ht="15.75" x14ac:dyDescent="0.25">
      <c r="B494" s="19"/>
      <c r="C494" s="15"/>
      <c r="D494" s="17"/>
      <c r="E494" s="16"/>
      <c r="F494" s="16"/>
      <c r="G494" s="20"/>
      <c r="I494" s="26"/>
      <c r="J494" s="26"/>
      <c r="K494" s="26"/>
      <c r="L494" s="26"/>
      <c r="M494" s="26"/>
      <c r="N494" s="26"/>
      <c r="O494" s="26"/>
    </row>
    <row r="495" spans="2:15" s="26" customFormat="1" ht="15.75" x14ac:dyDescent="0.25">
      <c r="B495" s="17"/>
      <c r="C495" s="15"/>
      <c r="D495" s="17"/>
      <c r="E495" s="16"/>
      <c r="F495" s="16"/>
      <c r="G495" s="20"/>
      <c r="H495" s="7"/>
      <c r="N495"/>
      <c r="O495"/>
    </row>
    <row r="496" spans="2:15" ht="15.75" x14ac:dyDescent="0.25">
      <c r="B496" s="26"/>
      <c r="C496" s="15"/>
      <c r="D496" s="17"/>
      <c r="E496" s="16"/>
      <c r="F496" s="16"/>
      <c r="G496" s="20"/>
      <c r="I496" s="26"/>
      <c r="J496" s="26"/>
      <c r="K496" s="26"/>
      <c r="L496" s="26"/>
      <c r="M496" s="26"/>
    </row>
    <row r="497" spans="2:15" ht="15.75" x14ac:dyDescent="0.25">
      <c r="B497" s="26"/>
      <c r="C497" s="15"/>
      <c r="D497" s="17"/>
      <c r="E497" s="16"/>
      <c r="F497" s="16"/>
      <c r="G497" s="24"/>
      <c r="I497" s="26"/>
      <c r="J497" s="26"/>
      <c r="K497" s="26"/>
      <c r="L497" s="26"/>
      <c r="M497" s="26"/>
      <c r="N497" s="26"/>
      <c r="O497" s="26"/>
    </row>
    <row r="498" spans="2:15" s="26" customFormat="1" ht="15.75" x14ac:dyDescent="0.25">
      <c r="B498"/>
      <c r="C498" s="15"/>
      <c r="D498" s="17"/>
      <c r="E498" s="16"/>
      <c r="F498" s="16"/>
      <c r="G498" s="24"/>
      <c r="H498" s="7"/>
      <c r="I498"/>
      <c r="J498"/>
      <c r="K498"/>
      <c r="L498"/>
      <c r="M498"/>
      <c r="N498"/>
      <c r="O498"/>
    </row>
    <row r="499" spans="2:15" ht="15.75" x14ac:dyDescent="0.25">
      <c r="C499" s="15"/>
      <c r="D499" s="17"/>
      <c r="E499" s="16"/>
      <c r="F499" s="16"/>
      <c r="G499" s="20"/>
    </row>
    <row r="500" spans="2:15" ht="15.75" x14ac:dyDescent="0.25">
      <c r="B500" s="18"/>
      <c r="C500" s="15"/>
      <c r="D500" s="17"/>
      <c r="E500" s="16"/>
      <c r="F500" s="16"/>
      <c r="G500" s="20"/>
      <c r="K500" s="74"/>
    </row>
    <row r="501" spans="2:15" ht="15.75" x14ac:dyDescent="0.25">
      <c r="B501" s="18"/>
      <c r="C501" s="15"/>
      <c r="D501" s="17"/>
      <c r="E501" s="16"/>
      <c r="F501" s="16"/>
      <c r="G501" s="20"/>
      <c r="I501" s="26"/>
      <c r="J501" s="26"/>
      <c r="K501" s="26"/>
      <c r="L501" s="26"/>
      <c r="M501" s="26"/>
      <c r="N501" s="26"/>
      <c r="O501" s="26"/>
    </row>
    <row r="502" spans="2:15" s="26" customFormat="1" ht="15.75" x14ac:dyDescent="0.25">
      <c r="C502" s="15"/>
      <c r="D502" s="17"/>
      <c r="E502" s="16"/>
      <c r="F502" s="16"/>
      <c r="G502" s="24"/>
      <c r="H502" s="7"/>
    </row>
    <row r="503" spans="2:15" s="26" customFormat="1" ht="15.75" x14ac:dyDescent="0.25">
      <c r="C503" s="4"/>
      <c r="E503" s="5"/>
      <c r="F503" s="5"/>
      <c r="G503" s="24"/>
      <c r="H503" s="7"/>
    </row>
    <row r="504" spans="2:15" s="26" customFormat="1" ht="15.75" x14ac:dyDescent="0.25">
      <c r="C504" s="4"/>
      <c r="E504" s="5"/>
      <c r="F504" s="5"/>
      <c r="G504" s="66"/>
      <c r="H504" s="7"/>
    </row>
    <row r="505" spans="2:15" s="26" customFormat="1" x14ac:dyDescent="0.25">
      <c r="C505" s="4"/>
      <c r="E505" s="5"/>
      <c r="F505" s="5"/>
      <c r="G505" s="6"/>
      <c r="H505" s="7"/>
    </row>
    <row r="506" spans="2:15" s="26" customFormat="1" ht="15.75" x14ac:dyDescent="0.25">
      <c r="B506" s="18"/>
      <c r="C506" s="4"/>
      <c r="E506" s="5"/>
      <c r="F506" s="5"/>
      <c r="G506" s="66"/>
      <c r="H506" s="7"/>
    </row>
    <row r="507" spans="2:15" s="26" customFormat="1" ht="15.75" x14ac:dyDescent="0.25">
      <c r="B507" s="18"/>
      <c r="C507" s="4"/>
      <c r="E507" s="5"/>
      <c r="F507" s="5"/>
      <c r="G507" s="66"/>
      <c r="H507" s="7"/>
    </row>
    <row r="508" spans="2:15" s="26" customFormat="1" x14ac:dyDescent="0.25">
      <c r="C508" s="4"/>
      <c r="E508" s="5"/>
      <c r="F508" s="5"/>
      <c r="G508" s="6"/>
      <c r="H508" s="7"/>
    </row>
    <row r="509" spans="2:15" s="26" customFormat="1" x14ac:dyDescent="0.25">
      <c r="C509" s="4"/>
      <c r="E509" s="5"/>
      <c r="F509" s="5"/>
      <c r="G509" s="6"/>
      <c r="H509" s="7"/>
      <c r="J509" s="74"/>
    </row>
    <row r="510" spans="2:15" s="26" customFormat="1" x14ac:dyDescent="0.25">
      <c r="B510"/>
      <c r="C510" s="4"/>
      <c r="D510"/>
      <c r="E510" s="5"/>
      <c r="F510" s="5"/>
      <c r="G510" s="6"/>
      <c r="H510" s="7"/>
      <c r="I510"/>
      <c r="J510"/>
      <c r="K510"/>
      <c r="L510"/>
      <c r="M510"/>
      <c r="N510"/>
      <c r="O510"/>
    </row>
    <row r="515" spans="2:15" x14ac:dyDescent="0.25">
      <c r="I515" s="26"/>
      <c r="J515" s="26"/>
      <c r="K515" s="26"/>
      <c r="L515" s="26"/>
      <c r="M515" s="26"/>
    </row>
    <row r="518" spans="2:15" x14ac:dyDescent="0.25">
      <c r="B518" s="26"/>
      <c r="D518" s="26"/>
      <c r="I518" s="26"/>
      <c r="J518" s="26"/>
      <c r="K518" s="26"/>
      <c r="L518" s="26"/>
      <c r="M518" s="26"/>
      <c r="N518" s="26"/>
      <c r="O518" s="26"/>
    </row>
    <row r="519" spans="2:15" s="26" customFormat="1" x14ac:dyDescent="0.25">
      <c r="B519"/>
      <c r="C519" s="4"/>
      <c r="D519"/>
      <c r="E519" s="5"/>
      <c r="F519" s="5"/>
      <c r="G519" s="6"/>
      <c r="H519" s="7"/>
      <c r="I519"/>
      <c r="J519"/>
      <c r="K519"/>
      <c r="L519"/>
      <c r="M519"/>
      <c r="N519"/>
      <c r="O519"/>
    </row>
    <row r="522" spans="2:15" x14ac:dyDescent="0.25">
      <c r="I522" s="26"/>
      <c r="J522" s="26"/>
      <c r="K522" s="26"/>
      <c r="L522" s="26"/>
      <c r="M522" s="26"/>
    </row>
    <row r="525" spans="2:15" x14ac:dyDescent="0.25">
      <c r="I525" s="26"/>
      <c r="J525" s="26"/>
      <c r="K525" s="26"/>
      <c r="L525" s="26"/>
      <c r="M525" s="26"/>
    </row>
    <row r="527" spans="2:15" x14ac:dyDescent="0.25">
      <c r="B527" s="26"/>
      <c r="D527" s="26"/>
      <c r="I527" s="26"/>
      <c r="J527" s="26"/>
      <c r="K527" s="26"/>
      <c r="L527" s="26"/>
      <c r="M527" s="26"/>
      <c r="N527" s="26"/>
      <c r="O527" s="26"/>
    </row>
    <row r="528" spans="2:15" s="26" customFormat="1" x14ac:dyDescent="0.25">
      <c r="B528"/>
      <c r="C528" s="4"/>
      <c r="D528"/>
      <c r="E528" s="5"/>
      <c r="F528" s="5"/>
      <c r="G528" s="6"/>
      <c r="H528" s="7"/>
      <c r="I528"/>
      <c r="J528"/>
      <c r="K528"/>
      <c r="L528"/>
      <c r="M528"/>
      <c r="N528"/>
      <c r="O528"/>
    </row>
    <row r="529" spans="2:15" x14ac:dyDescent="0.25">
      <c r="B529" s="26"/>
      <c r="D529" s="26"/>
      <c r="F529" s="65"/>
      <c r="I529" s="26"/>
      <c r="J529" s="26"/>
      <c r="K529" s="26"/>
      <c r="L529" s="26"/>
      <c r="M529" s="26"/>
    </row>
    <row r="530" spans="2:15" x14ac:dyDescent="0.25">
      <c r="B530" s="26"/>
      <c r="D530" s="26"/>
      <c r="F530" s="65"/>
      <c r="I530" s="26"/>
      <c r="J530" s="26"/>
      <c r="K530" s="26"/>
      <c r="L530" s="26"/>
      <c r="M530" s="26"/>
    </row>
    <row r="531" spans="2:15" x14ac:dyDescent="0.25">
      <c r="B531" s="26"/>
      <c r="D531" s="26"/>
      <c r="F531" s="65"/>
      <c r="I531" s="26"/>
      <c r="J531" s="26"/>
      <c r="K531" s="26"/>
      <c r="L531" s="26"/>
      <c r="M531" s="26"/>
    </row>
    <row r="532" spans="2:15" x14ac:dyDescent="0.25">
      <c r="B532" s="26"/>
      <c r="D532" s="26"/>
      <c r="F532" s="65"/>
      <c r="I532" s="26"/>
      <c r="J532" s="26"/>
      <c r="K532" s="26"/>
      <c r="L532" s="26"/>
      <c r="M532" s="26"/>
    </row>
    <row r="533" spans="2:15" x14ac:dyDescent="0.25">
      <c r="B533" s="26"/>
      <c r="D533" s="26"/>
      <c r="F533" s="65"/>
      <c r="I533" s="26"/>
      <c r="J533" s="26"/>
      <c r="K533" s="26"/>
      <c r="L533" s="26"/>
      <c r="M533" s="26"/>
    </row>
    <row r="534" spans="2:15" x14ac:dyDescent="0.25">
      <c r="B534" s="26"/>
      <c r="D534" s="26"/>
      <c r="F534" s="65"/>
      <c r="I534" s="26"/>
      <c r="J534" s="26"/>
      <c r="K534" s="26"/>
      <c r="L534" s="26"/>
      <c r="M534" s="26"/>
      <c r="N534" s="26"/>
      <c r="O534" s="26"/>
    </row>
    <row r="535" spans="2:15" s="26" customFormat="1" x14ac:dyDescent="0.25">
      <c r="B535"/>
      <c r="C535" s="4"/>
      <c r="D535"/>
      <c r="E535" s="5"/>
      <c r="F535" s="5"/>
      <c r="G535" s="6"/>
      <c r="H535" s="7"/>
      <c r="I535"/>
      <c r="J535"/>
      <c r="K535"/>
      <c r="L535"/>
      <c r="M535"/>
      <c r="N535"/>
      <c r="O535"/>
    </row>
    <row r="537" spans="2:15" x14ac:dyDescent="0.25">
      <c r="B537" s="26"/>
      <c r="D537" s="26"/>
      <c r="I537" s="26"/>
      <c r="J537" s="26"/>
      <c r="K537" s="26"/>
      <c r="L537" s="26"/>
      <c r="M537" s="26"/>
      <c r="N537" s="26"/>
      <c r="O537" s="26"/>
    </row>
    <row r="538" spans="2:15" s="26" customFormat="1" x14ac:dyDescent="0.25">
      <c r="B538"/>
      <c r="C538" s="4"/>
      <c r="D538"/>
      <c r="E538" s="5"/>
      <c r="F538" s="5"/>
      <c r="G538" s="6"/>
      <c r="H538" s="7"/>
      <c r="I538"/>
      <c r="J538"/>
      <c r="K538"/>
      <c r="L538"/>
      <c r="M538"/>
      <c r="N538"/>
      <c r="O538"/>
    </row>
    <row r="541" spans="2:15" x14ac:dyDescent="0.25">
      <c r="B541" s="26"/>
      <c r="D541" s="26"/>
      <c r="I541" s="26"/>
      <c r="J541" s="26"/>
      <c r="K541" s="26"/>
      <c r="L541" s="26"/>
      <c r="M541" s="26"/>
      <c r="N541" s="26"/>
      <c r="O541" s="26"/>
    </row>
    <row r="542" spans="2:15" s="26" customFormat="1" x14ac:dyDescent="0.25">
      <c r="C542" s="4"/>
      <c r="E542" s="5"/>
      <c r="F542" s="5"/>
      <c r="G542" s="6"/>
      <c r="H542" s="7"/>
    </row>
    <row r="543" spans="2:15" s="26" customFormat="1" x14ac:dyDescent="0.25">
      <c r="C543" s="4"/>
      <c r="E543" s="5"/>
      <c r="F543" s="5"/>
      <c r="G543" s="6"/>
      <c r="H543" s="7"/>
    </row>
    <row r="544" spans="2:15" s="26" customFormat="1" x14ac:dyDescent="0.25">
      <c r="C544" s="4"/>
      <c r="E544" s="5"/>
      <c r="F544" s="5"/>
      <c r="G544" s="6"/>
      <c r="H544" s="7"/>
    </row>
    <row r="545" spans="2:15" s="26" customFormat="1" x14ac:dyDescent="0.25">
      <c r="C545" s="4"/>
      <c r="E545" s="5"/>
      <c r="F545" s="5"/>
      <c r="G545" s="6"/>
      <c r="H545" s="7"/>
    </row>
    <row r="546" spans="2:15" s="26" customFormat="1" x14ac:dyDescent="0.25">
      <c r="C546" s="4"/>
      <c r="E546" s="5"/>
      <c r="F546" s="5"/>
      <c r="G546" s="6"/>
      <c r="H546" s="7"/>
    </row>
    <row r="547" spans="2:15" s="26" customFormat="1" x14ac:dyDescent="0.25">
      <c r="B547"/>
      <c r="C547" s="4"/>
      <c r="D547"/>
      <c r="E547" s="5"/>
      <c r="F547" s="5"/>
      <c r="G547" s="6"/>
      <c r="H547" s="7"/>
      <c r="I547"/>
      <c r="J547"/>
      <c r="K547"/>
      <c r="L547"/>
      <c r="M547"/>
      <c r="N547"/>
      <c r="O547"/>
    </row>
  </sheetData>
  <mergeCells count="12">
    <mergeCell ref="A230:D230"/>
    <mergeCell ref="E229:G229"/>
    <mergeCell ref="E225:G225"/>
    <mergeCell ref="E226:G226"/>
    <mergeCell ref="E227:G227"/>
    <mergeCell ref="E228:G228"/>
    <mergeCell ref="A225:D225"/>
    <mergeCell ref="A226:D226"/>
    <mergeCell ref="A227:D227"/>
    <mergeCell ref="A228:D228"/>
    <mergeCell ref="A229:D229"/>
    <mergeCell ref="E230:G230"/>
  </mergeCells>
  <pageMargins left="0.70833333333333304" right="0.70833333333333304" top="0.74791666666666701" bottom="0.74791666666666701" header="0.511811023622047" footer="0.511811023622047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0"/>
  <sheetViews>
    <sheetView zoomScaleNormal="100" workbookViewId="0">
      <selection activeCell="C78" sqref="C78"/>
    </sheetView>
  </sheetViews>
  <sheetFormatPr defaultColWidth="8.7109375" defaultRowHeight="15" x14ac:dyDescent="0.25"/>
  <cols>
    <col min="1" max="1" width="6.7109375" customWidth="1"/>
    <col min="2" max="2" width="20.28515625" customWidth="1"/>
    <col min="3" max="3" width="18.28515625" customWidth="1"/>
    <col min="4" max="4" width="4.28515625" customWidth="1"/>
    <col min="5" max="5" width="5.140625" customWidth="1"/>
    <col min="6" max="6" width="3.140625" customWidth="1"/>
    <col min="7" max="7" width="5.140625" customWidth="1"/>
    <col min="8" max="9" width="4.42578125" customWidth="1"/>
    <col min="10" max="10" width="7.140625" customWidth="1"/>
    <col min="11" max="11" width="6.85546875" customWidth="1"/>
    <col min="12" max="12" width="4.42578125" customWidth="1"/>
    <col min="13" max="14" width="13.5703125" customWidth="1"/>
    <col min="17" max="17" width="19.85546875" customWidth="1"/>
    <col min="18" max="18" width="10" customWidth="1"/>
    <col min="23" max="23" width="18.85546875" customWidth="1"/>
    <col min="24" max="24" width="10.28515625" customWidth="1"/>
    <col min="16384" max="16384" width="11.5703125" customWidth="1"/>
  </cols>
  <sheetData>
    <row r="1" spans="1:25" x14ac:dyDescent="0.25">
      <c r="A1" s="26" t="s">
        <v>175</v>
      </c>
      <c r="P1" s="26" t="s">
        <v>176</v>
      </c>
    </row>
    <row r="3" spans="1:25" x14ac:dyDescent="0.25">
      <c r="A3" s="27" t="s">
        <v>177</v>
      </c>
      <c r="B3" s="27" t="s">
        <v>178</v>
      </c>
      <c r="C3" s="27" t="s">
        <v>179</v>
      </c>
      <c r="D3" s="27" t="s">
        <v>180</v>
      </c>
      <c r="E3" s="27"/>
      <c r="F3" s="27"/>
      <c r="G3" s="27"/>
      <c r="H3" s="27"/>
      <c r="I3" s="27"/>
      <c r="J3" s="27"/>
      <c r="K3" s="27"/>
      <c r="L3" s="27"/>
      <c r="M3" s="27" t="s">
        <v>181</v>
      </c>
      <c r="P3" s="27" t="s">
        <v>177</v>
      </c>
      <c r="Q3" s="27" t="s">
        <v>178</v>
      </c>
      <c r="R3" s="41" t="s">
        <v>182</v>
      </c>
      <c r="S3" s="75"/>
    </row>
    <row r="4" spans="1:25" x14ac:dyDescent="0.25">
      <c r="A4" s="27"/>
      <c r="B4" s="46" t="s">
        <v>183</v>
      </c>
      <c r="C4" s="27"/>
      <c r="D4" s="27" t="s">
        <v>45</v>
      </c>
      <c r="E4" s="27" t="s">
        <v>184</v>
      </c>
      <c r="F4" s="27" t="s">
        <v>185</v>
      </c>
      <c r="G4" s="27" t="s">
        <v>186</v>
      </c>
      <c r="H4" s="27" t="s">
        <v>187</v>
      </c>
      <c r="I4" s="27" t="s">
        <v>188</v>
      </c>
      <c r="J4" s="27" t="s">
        <v>189</v>
      </c>
      <c r="K4" s="27" t="s">
        <v>190</v>
      </c>
      <c r="L4" s="27" t="s">
        <v>191</v>
      </c>
      <c r="M4" s="27" t="s">
        <v>192</v>
      </c>
      <c r="P4" s="27"/>
      <c r="Q4" s="46" t="s">
        <v>183</v>
      </c>
      <c r="R4" s="76" t="s">
        <v>45</v>
      </c>
      <c r="S4" s="76" t="s">
        <v>184</v>
      </c>
    </row>
    <row r="5" spans="1:25" x14ac:dyDescent="0.25">
      <c r="A5" s="27" t="s">
        <v>39</v>
      </c>
      <c r="B5" s="27" t="s">
        <v>40</v>
      </c>
      <c r="C5" s="27" t="s">
        <v>193</v>
      </c>
      <c r="D5" s="27">
        <v>4</v>
      </c>
      <c r="E5" s="27">
        <f>D5*4</f>
        <v>16</v>
      </c>
      <c r="F5" s="27">
        <v>4</v>
      </c>
      <c r="G5" s="27">
        <f>F5*4</f>
        <v>16</v>
      </c>
      <c r="H5" s="27"/>
      <c r="I5" s="27">
        <v>4</v>
      </c>
      <c r="J5" s="27"/>
      <c r="K5" s="27"/>
      <c r="L5" s="27"/>
      <c r="M5" s="27">
        <f t="shared" ref="M5:M12" si="0">E5+G5+H5+I5+J5+K5+L5</f>
        <v>36</v>
      </c>
      <c r="P5" s="27" t="s">
        <v>39</v>
      </c>
      <c r="Q5" s="27" t="s">
        <v>40</v>
      </c>
      <c r="R5" s="27">
        <v>4</v>
      </c>
      <c r="S5" s="27">
        <f>R5*4</f>
        <v>16</v>
      </c>
    </row>
    <row r="6" spans="1:25" x14ac:dyDescent="0.25">
      <c r="A6" s="27" t="s">
        <v>41</v>
      </c>
      <c r="B6" s="27" t="s">
        <v>42</v>
      </c>
      <c r="C6" s="27" t="s">
        <v>194</v>
      </c>
      <c r="D6" s="27">
        <v>2</v>
      </c>
      <c r="E6" s="27">
        <f>D6*4</f>
        <v>8</v>
      </c>
      <c r="F6" s="27">
        <v>2</v>
      </c>
      <c r="G6" s="27">
        <f>F6*4</f>
        <v>8</v>
      </c>
      <c r="H6" s="27"/>
      <c r="I6" s="27"/>
      <c r="J6" s="27"/>
      <c r="K6" s="27"/>
      <c r="L6" s="27"/>
      <c r="M6" s="27">
        <f t="shared" si="0"/>
        <v>16</v>
      </c>
      <c r="P6" s="27" t="s">
        <v>41</v>
      </c>
      <c r="Q6" s="27" t="s">
        <v>42</v>
      </c>
      <c r="R6" s="27">
        <v>2</v>
      </c>
      <c r="S6" s="27">
        <f>R6*4</f>
        <v>8</v>
      </c>
    </row>
    <row r="7" spans="1:25" x14ac:dyDescent="0.25">
      <c r="A7" s="27" t="s">
        <v>43</v>
      </c>
      <c r="B7" s="27" t="s">
        <v>44</v>
      </c>
      <c r="C7" s="27" t="s">
        <v>195</v>
      </c>
      <c r="D7" s="27">
        <v>2</v>
      </c>
      <c r="E7" s="27">
        <f>D7*4</f>
        <v>8</v>
      </c>
      <c r="F7" s="27"/>
      <c r="G7" s="27"/>
      <c r="H7" s="27"/>
      <c r="I7" s="27">
        <v>3</v>
      </c>
      <c r="J7" s="27"/>
      <c r="K7" s="27"/>
      <c r="L7" s="27"/>
      <c r="M7" s="27">
        <f t="shared" si="0"/>
        <v>11</v>
      </c>
      <c r="P7" s="27" t="s">
        <v>43</v>
      </c>
      <c r="Q7" s="27" t="s">
        <v>44</v>
      </c>
      <c r="R7" s="27">
        <v>2</v>
      </c>
      <c r="S7" s="27">
        <f>R7*4</f>
        <v>8</v>
      </c>
    </row>
    <row r="8" spans="1:25" x14ac:dyDescent="0.25">
      <c r="A8" s="27" t="s">
        <v>45</v>
      </c>
      <c r="B8" s="27" t="s">
        <v>46</v>
      </c>
      <c r="C8" s="27" t="s">
        <v>196</v>
      </c>
      <c r="D8" s="27">
        <v>2</v>
      </c>
      <c r="E8" s="27">
        <f>D8*4</f>
        <v>8</v>
      </c>
      <c r="F8" s="27"/>
      <c r="G8" s="27"/>
      <c r="H8" s="27"/>
      <c r="I8" s="27"/>
      <c r="J8" s="27"/>
      <c r="K8" s="27"/>
      <c r="L8" s="27"/>
      <c r="M8" s="27">
        <f t="shared" si="0"/>
        <v>8</v>
      </c>
      <c r="P8" s="27" t="s">
        <v>45</v>
      </c>
      <c r="Q8" s="27" t="s">
        <v>46</v>
      </c>
      <c r="R8" s="27">
        <v>2</v>
      </c>
      <c r="S8" s="27">
        <f>R8*4</f>
        <v>8</v>
      </c>
      <c r="Y8" s="77"/>
    </row>
    <row r="9" spans="1:25" x14ac:dyDescent="0.25">
      <c r="A9" s="27" t="s">
        <v>47</v>
      </c>
      <c r="B9" s="27" t="s">
        <v>48</v>
      </c>
      <c r="C9" s="27" t="s">
        <v>197</v>
      </c>
      <c r="D9" s="27"/>
      <c r="E9" s="27"/>
      <c r="F9" s="27">
        <v>2</v>
      </c>
      <c r="G9" s="27">
        <f>F9*4</f>
        <v>8</v>
      </c>
      <c r="H9" s="27"/>
      <c r="I9" s="27"/>
      <c r="J9" s="27">
        <v>6</v>
      </c>
      <c r="K9" s="27"/>
      <c r="L9" s="27"/>
      <c r="M9" s="27">
        <f t="shared" si="0"/>
        <v>14</v>
      </c>
      <c r="P9" s="78" t="s">
        <v>198</v>
      </c>
      <c r="Q9" s="78" t="s">
        <v>54</v>
      </c>
      <c r="R9" s="78">
        <v>6</v>
      </c>
      <c r="S9" s="78">
        <f>R9*4</f>
        <v>24</v>
      </c>
    </row>
    <row r="10" spans="1:25" x14ac:dyDescent="0.25">
      <c r="A10" s="27" t="s">
        <v>49</v>
      </c>
      <c r="B10" s="27" t="s">
        <v>50</v>
      </c>
      <c r="C10" s="27" t="s">
        <v>199</v>
      </c>
      <c r="D10" s="27"/>
      <c r="E10" s="27"/>
      <c r="F10" s="27">
        <v>2</v>
      </c>
      <c r="G10" s="27">
        <f>F10*4</f>
        <v>8</v>
      </c>
      <c r="H10" s="27"/>
      <c r="I10" s="27"/>
      <c r="J10" s="27">
        <v>4</v>
      </c>
      <c r="K10" s="27">
        <v>2</v>
      </c>
      <c r="L10" s="27"/>
      <c r="M10" s="27">
        <f t="shared" si="0"/>
        <v>14</v>
      </c>
      <c r="P10" s="27"/>
      <c r="Q10" s="46" t="s">
        <v>200</v>
      </c>
      <c r="R10" s="27"/>
      <c r="S10" s="27"/>
    </row>
    <row r="11" spans="1:25" x14ac:dyDescent="0.25">
      <c r="A11" s="27" t="s">
        <v>51</v>
      </c>
      <c r="B11" s="27" t="s">
        <v>52</v>
      </c>
      <c r="C11" s="27" t="s">
        <v>201</v>
      </c>
      <c r="D11" s="27"/>
      <c r="E11" s="27"/>
      <c r="F11" s="27"/>
      <c r="G11" s="27"/>
      <c r="H11" s="27"/>
      <c r="I11" s="27"/>
      <c r="J11" s="27">
        <v>2</v>
      </c>
      <c r="K11" s="27">
        <v>4</v>
      </c>
      <c r="L11" s="27"/>
      <c r="M11" s="27">
        <f t="shared" si="0"/>
        <v>6</v>
      </c>
      <c r="P11" s="27" t="s">
        <v>57</v>
      </c>
      <c r="Q11" s="27" t="s">
        <v>58</v>
      </c>
      <c r="R11" s="27">
        <v>4</v>
      </c>
      <c r="S11" s="27">
        <f t="shared" ref="S11:S16" si="1">R11*4</f>
        <v>16</v>
      </c>
    </row>
    <row r="12" spans="1:25" x14ac:dyDescent="0.25">
      <c r="A12" s="27" t="s">
        <v>53</v>
      </c>
      <c r="B12" s="27" t="s">
        <v>54</v>
      </c>
      <c r="C12" s="27" t="s">
        <v>236</v>
      </c>
      <c r="D12" s="27">
        <v>6</v>
      </c>
      <c r="E12" s="27">
        <f>D12*4</f>
        <v>24</v>
      </c>
      <c r="F12" s="27">
        <v>6</v>
      </c>
      <c r="G12" s="27">
        <f>F12*4</f>
        <v>24</v>
      </c>
      <c r="H12" s="27"/>
      <c r="I12" s="27">
        <v>3</v>
      </c>
      <c r="J12" s="27">
        <v>8</v>
      </c>
      <c r="K12" s="27">
        <v>2</v>
      </c>
      <c r="L12" s="27"/>
      <c r="M12" s="27">
        <f t="shared" si="0"/>
        <v>61</v>
      </c>
      <c r="P12" s="27" t="s">
        <v>59</v>
      </c>
      <c r="Q12" s="27" t="s">
        <v>60</v>
      </c>
      <c r="R12" s="27">
        <v>4</v>
      </c>
      <c r="S12" s="27">
        <f t="shared" si="1"/>
        <v>16</v>
      </c>
    </row>
    <row r="13" spans="1:25" x14ac:dyDescent="0.25">
      <c r="A13" s="27"/>
      <c r="B13" s="46" t="s">
        <v>202</v>
      </c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46">
        <f>SUM(M5:M12)</f>
        <v>166</v>
      </c>
      <c r="N13" s="26"/>
      <c r="P13" s="27" t="s">
        <v>65</v>
      </c>
      <c r="Q13" s="27" t="s">
        <v>66</v>
      </c>
      <c r="R13" s="27">
        <v>4</v>
      </c>
      <c r="S13" s="27">
        <f t="shared" si="1"/>
        <v>16</v>
      </c>
    </row>
    <row r="14" spans="1:25" x14ac:dyDescent="0.25">
      <c r="A14" s="27"/>
      <c r="B14" s="46" t="s">
        <v>200</v>
      </c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P14" s="27" t="s">
        <v>67</v>
      </c>
      <c r="Q14" s="27" t="s">
        <v>68</v>
      </c>
      <c r="R14" s="27">
        <v>4</v>
      </c>
      <c r="S14" s="27">
        <f t="shared" si="1"/>
        <v>16</v>
      </c>
    </row>
    <row r="15" spans="1:25" x14ac:dyDescent="0.25">
      <c r="A15" s="27" t="s">
        <v>57</v>
      </c>
      <c r="B15" s="27" t="s">
        <v>58</v>
      </c>
      <c r="C15" s="27" t="s">
        <v>203</v>
      </c>
      <c r="D15" s="27">
        <v>4</v>
      </c>
      <c r="E15" s="27">
        <f>D15*4</f>
        <v>16</v>
      </c>
      <c r="F15" s="27"/>
      <c r="G15" s="27"/>
      <c r="H15" s="27"/>
      <c r="I15" s="27">
        <v>4</v>
      </c>
      <c r="J15" s="27"/>
      <c r="K15" s="27"/>
      <c r="L15" s="27">
        <v>4</v>
      </c>
      <c r="M15" s="27">
        <f t="shared" ref="M15:M23" si="2">E15+G15+H15+I15+J15+K15+L15</f>
        <v>24</v>
      </c>
      <c r="P15" s="27" t="s">
        <v>69</v>
      </c>
      <c r="Q15" s="27" t="s">
        <v>70</v>
      </c>
      <c r="R15" s="27">
        <v>4</v>
      </c>
      <c r="S15" s="27">
        <f t="shared" si="1"/>
        <v>16</v>
      </c>
    </row>
    <row r="16" spans="1:25" x14ac:dyDescent="0.25">
      <c r="A16" s="27" t="s">
        <v>59</v>
      </c>
      <c r="B16" s="27" t="s">
        <v>60</v>
      </c>
      <c r="C16" s="27" t="s">
        <v>204</v>
      </c>
      <c r="D16" s="27">
        <v>4</v>
      </c>
      <c r="E16" s="27">
        <f>D16*4</f>
        <v>16</v>
      </c>
      <c r="F16" s="27">
        <v>4</v>
      </c>
      <c r="G16" s="27">
        <f>F16*4</f>
        <v>16</v>
      </c>
      <c r="H16" s="27"/>
      <c r="I16" s="27">
        <v>4</v>
      </c>
      <c r="J16" s="27">
        <v>6</v>
      </c>
      <c r="K16" s="27"/>
      <c r="L16" s="27">
        <v>4</v>
      </c>
      <c r="M16" s="27">
        <f t="shared" si="2"/>
        <v>46</v>
      </c>
      <c r="P16" s="27" t="s">
        <v>71</v>
      </c>
      <c r="Q16" s="27" t="s">
        <v>72</v>
      </c>
      <c r="R16" s="27">
        <v>4</v>
      </c>
      <c r="S16" s="27">
        <f t="shared" si="1"/>
        <v>16</v>
      </c>
    </row>
    <row r="17" spans="1:19" x14ac:dyDescent="0.25">
      <c r="A17" s="27" t="s">
        <v>61</v>
      </c>
      <c r="B17" s="27" t="s">
        <v>62</v>
      </c>
      <c r="C17" s="27" t="s">
        <v>205</v>
      </c>
      <c r="D17" s="27"/>
      <c r="E17" s="27"/>
      <c r="F17" s="27">
        <v>4</v>
      </c>
      <c r="G17" s="27">
        <f>F17*4</f>
        <v>16</v>
      </c>
      <c r="H17" s="27"/>
      <c r="I17" s="27"/>
      <c r="J17" s="27">
        <v>5</v>
      </c>
      <c r="K17" s="27">
        <v>4</v>
      </c>
      <c r="L17" s="27"/>
      <c r="M17" s="27">
        <f t="shared" si="2"/>
        <v>25</v>
      </c>
    </row>
    <row r="18" spans="1:19" ht="13.5" customHeight="1" x14ac:dyDescent="0.25">
      <c r="A18" s="27" t="s">
        <v>63</v>
      </c>
      <c r="B18" s="27" t="s">
        <v>64</v>
      </c>
      <c r="C18" s="27" t="s">
        <v>206</v>
      </c>
      <c r="D18" s="27"/>
      <c r="E18" s="27"/>
      <c r="F18" s="27">
        <v>8</v>
      </c>
      <c r="G18" s="27">
        <f>F18*4</f>
        <v>32</v>
      </c>
      <c r="H18" s="27">
        <v>3</v>
      </c>
      <c r="I18" s="27"/>
      <c r="J18" s="27">
        <v>8</v>
      </c>
      <c r="K18" s="27"/>
      <c r="L18" s="27">
        <v>7</v>
      </c>
      <c r="M18" s="27">
        <f t="shared" si="2"/>
        <v>50</v>
      </c>
      <c r="Q18" s="26"/>
    </row>
    <row r="19" spans="1:19" x14ac:dyDescent="0.25">
      <c r="A19" s="27" t="s">
        <v>65</v>
      </c>
      <c r="B19" s="27" t="s">
        <v>66</v>
      </c>
      <c r="C19" s="27" t="s">
        <v>207</v>
      </c>
      <c r="D19" s="27">
        <v>4</v>
      </c>
      <c r="E19" s="27">
        <f>D19*4</f>
        <v>16</v>
      </c>
      <c r="F19" s="27">
        <v>4</v>
      </c>
      <c r="G19" s="27">
        <f>F19*4</f>
        <v>16</v>
      </c>
      <c r="H19" s="27"/>
      <c r="I19" s="27"/>
      <c r="J19" s="27">
        <v>5</v>
      </c>
      <c r="K19" s="27">
        <v>4</v>
      </c>
      <c r="L19" s="27"/>
      <c r="M19" s="27">
        <f t="shared" si="2"/>
        <v>41</v>
      </c>
    </row>
    <row r="20" spans="1:19" x14ac:dyDescent="0.25">
      <c r="A20" s="27" t="s">
        <v>67</v>
      </c>
      <c r="B20" s="27" t="s">
        <v>68</v>
      </c>
      <c r="C20" s="27" t="s">
        <v>208</v>
      </c>
      <c r="D20" s="27">
        <v>4</v>
      </c>
      <c r="E20" s="27">
        <f>D20*4</f>
        <v>16</v>
      </c>
      <c r="F20" s="27"/>
      <c r="G20" s="27"/>
      <c r="H20" s="27"/>
      <c r="I20" s="27"/>
      <c r="J20" s="27">
        <v>4</v>
      </c>
      <c r="K20" s="27"/>
      <c r="L20" s="27">
        <v>4</v>
      </c>
      <c r="M20" s="27">
        <f t="shared" si="2"/>
        <v>24</v>
      </c>
      <c r="P20" s="27" t="s">
        <v>177</v>
      </c>
      <c r="Q20" s="27" t="s">
        <v>178</v>
      </c>
      <c r="R20" s="41" t="s">
        <v>182</v>
      </c>
      <c r="S20" s="75"/>
    </row>
    <row r="21" spans="1:19" x14ac:dyDescent="0.25">
      <c r="A21" s="27" t="s">
        <v>69</v>
      </c>
      <c r="B21" s="27" t="s">
        <v>70</v>
      </c>
      <c r="C21" s="27" t="s">
        <v>209</v>
      </c>
      <c r="D21" s="27">
        <v>4</v>
      </c>
      <c r="E21" s="27">
        <f>D21*4</f>
        <v>16</v>
      </c>
      <c r="F21" s="27"/>
      <c r="G21" s="27"/>
      <c r="H21" s="27"/>
      <c r="I21" s="27">
        <v>4</v>
      </c>
      <c r="J21" s="27"/>
      <c r="K21" s="27"/>
      <c r="L21" s="27"/>
      <c r="M21" s="27">
        <f t="shared" si="2"/>
        <v>20</v>
      </c>
      <c r="P21" s="27"/>
      <c r="Q21" s="46" t="s">
        <v>183</v>
      </c>
      <c r="R21" s="76" t="s">
        <v>185</v>
      </c>
      <c r="S21" s="76" t="s">
        <v>186</v>
      </c>
    </row>
    <row r="22" spans="1:19" x14ac:dyDescent="0.25">
      <c r="A22" s="27" t="s">
        <v>71</v>
      </c>
      <c r="B22" s="27" t="s">
        <v>72</v>
      </c>
      <c r="C22" s="27" t="s">
        <v>210</v>
      </c>
      <c r="D22" s="27">
        <v>4</v>
      </c>
      <c r="E22" s="27">
        <f>D22*4</f>
        <v>16</v>
      </c>
      <c r="F22" s="27">
        <v>4</v>
      </c>
      <c r="G22" s="27">
        <f>F22*4</f>
        <v>16</v>
      </c>
      <c r="H22" s="27"/>
      <c r="I22" s="27"/>
      <c r="J22" s="27">
        <v>11</v>
      </c>
      <c r="K22" s="27"/>
      <c r="L22" s="27"/>
      <c r="M22" s="27">
        <f t="shared" si="2"/>
        <v>43</v>
      </c>
      <c r="P22" s="27" t="s">
        <v>39</v>
      </c>
      <c r="Q22" s="27" t="s">
        <v>40</v>
      </c>
      <c r="R22" s="27">
        <v>4</v>
      </c>
      <c r="S22" s="27">
        <f>R22*4</f>
        <v>16</v>
      </c>
    </row>
    <row r="23" spans="1:19" x14ac:dyDescent="0.25">
      <c r="A23" s="27" t="s">
        <v>73</v>
      </c>
      <c r="B23" s="27" t="s">
        <v>74</v>
      </c>
      <c r="C23" s="27" t="s">
        <v>211</v>
      </c>
      <c r="D23" s="27"/>
      <c r="E23" s="27"/>
      <c r="F23" s="27"/>
      <c r="G23" s="27"/>
      <c r="H23" s="27"/>
      <c r="I23" s="27"/>
      <c r="J23" s="27"/>
      <c r="K23" s="27">
        <v>5</v>
      </c>
      <c r="L23" s="27">
        <v>9</v>
      </c>
      <c r="M23" s="27">
        <f t="shared" si="2"/>
        <v>14</v>
      </c>
      <c r="P23" s="27" t="s">
        <v>41</v>
      </c>
      <c r="Q23" s="27" t="s">
        <v>42</v>
      </c>
      <c r="R23" s="27">
        <v>2</v>
      </c>
      <c r="S23" s="27">
        <f>R23*4</f>
        <v>8</v>
      </c>
    </row>
    <row r="24" spans="1:19" x14ac:dyDescent="0.25">
      <c r="A24" s="27"/>
      <c r="B24" s="46" t="s">
        <v>212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46">
        <f>SUM(M14:M23)</f>
        <v>287</v>
      </c>
      <c r="N24" s="26"/>
      <c r="P24" s="27" t="s">
        <v>47</v>
      </c>
      <c r="Q24" s="27" t="s">
        <v>48</v>
      </c>
      <c r="R24" s="27">
        <v>2</v>
      </c>
      <c r="S24" s="27">
        <f>R24*4</f>
        <v>8</v>
      </c>
    </row>
    <row r="25" spans="1:19" x14ac:dyDescent="0.25">
      <c r="P25" s="27" t="s">
        <v>49</v>
      </c>
      <c r="Q25" s="27" t="s">
        <v>50</v>
      </c>
      <c r="R25" s="27">
        <v>2</v>
      </c>
      <c r="S25" s="27">
        <f>R25*4</f>
        <v>8</v>
      </c>
    </row>
    <row r="26" spans="1:19" x14ac:dyDescent="0.25">
      <c r="P26" s="78" t="s">
        <v>198</v>
      </c>
      <c r="Q26" s="78" t="s">
        <v>54</v>
      </c>
      <c r="R26" s="78">
        <v>6</v>
      </c>
      <c r="S26" s="78">
        <f>R26*4</f>
        <v>24</v>
      </c>
    </row>
    <row r="27" spans="1:19" x14ac:dyDescent="0.25">
      <c r="P27" s="27"/>
      <c r="Q27" s="46" t="s">
        <v>200</v>
      </c>
      <c r="R27" s="27"/>
      <c r="S27" s="27"/>
    </row>
    <row r="28" spans="1:19" x14ac:dyDescent="0.25">
      <c r="P28" s="27" t="s">
        <v>59</v>
      </c>
      <c r="Q28" s="27" t="s">
        <v>60</v>
      </c>
      <c r="R28" s="27">
        <v>4</v>
      </c>
      <c r="S28" s="27">
        <f>R28*4</f>
        <v>16</v>
      </c>
    </row>
    <row r="29" spans="1:19" x14ac:dyDescent="0.25">
      <c r="P29" s="27" t="s">
        <v>61</v>
      </c>
      <c r="Q29" s="27" t="s">
        <v>62</v>
      </c>
      <c r="R29" s="27">
        <v>4</v>
      </c>
      <c r="S29" s="27">
        <f>R29*4</f>
        <v>16</v>
      </c>
    </row>
    <row r="30" spans="1:19" x14ac:dyDescent="0.25">
      <c r="P30" s="27" t="s">
        <v>63</v>
      </c>
      <c r="Q30" s="27" t="s">
        <v>64</v>
      </c>
      <c r="R30" s="27">
        <v>8</v>
      </c>
      <c r="S30" s="27">
        <f>R30*4</f>
        <v>32</v>
      </c>
    </row>
    <row r="31" spans="1:19" x14ac:dyDescent="0.25">
      <c r="P31" s="27" t="s">
        <v>65</v>
      </c>
      <c r="Q31" s="27" t="s">
        <v>66</v>
      </c>
      <c r="R31" s="27">
        <v>4</v>
      </c>
      <c r="S31" s="27">
        <f>R31*4</f>
        <v>16</v>
      </c>
    </row>
    <row r="32" spans="1:19" x14ac:dyDescent="0.25">
      <c r="P32" s="27" t="s">
        <v>71</v>
      </c>
      <c r="Q32" s="27" t="s">
        <v>72</v>
      </c>
      <c r="R32" s="27">
        <v>4</v>
      </c>
      <c r="S32" s="27">
        <f>R32*4</f>
        <v>16</v>
      </c>
    </row>
    <row r="34" spans="1:18" x14ac:dyDescent="0.25">
      <c r="A34" s="26" t="s">
        <v>213</v>
      </c>
      <c r="B34" s="79"/>
    </row>
    <row r="35" spans="1:18" x14ac:dyDescent="0.25">
      <c r="D35" t="s">
        <v>214</v>
      </c>
      <c r="P35" s="27" t="s">
        <v>177</v>
      </c>
      <c r="Q35" s="27" t="s">
        <v>178</v>
      </c>
      <c r="R35" s="27" t="s">
        <v>182</v>
      </c>
    </row>
    <row r="36" spans="1:18" x14ac:dyDescent="0.25">
      <c r="B36" s="79" t="s">
        <v>215</v>
      </c>
      <c r="D36" s="27" t="s">
        <v>45</v>
      </c>
      <c r="E36" s="27" t="s">
        <v>216</v>
      </c>
      <c r="F36" s="27" t="s">
        <v>185</v>
      </c>
      <c r="G36" s="27" t="s">
        <v>217</v>
      </c>
      <c r="H36" s="27" t="s">
        <v>187</v>
      </c>
      <c r="I36" s="27" t="s">
        <v>188</v>
      </c>
      <c r="P36" s="27"/>
      <c r="Q36" s="46" t="s">
        <v>200</v>
      </c>
      <c r="R36" s="76" t="s">
        <v>187</v>
      </c>
    </row>
    <row r="37" spans="1:18" x14ac:dyDescent="0.25">
      <c r="A37" t="s">
        <v>177</v>
      </c>
      <c r="B37" t="s">
        <v>178</v>
      </c>
      <c r="C37" t="s">
        <v>179</v>
      </c>
      <c r="J37" t="s">
        <v>218</v>
      </c>
      <c r="P37" s="27" t="s">
        <v>63</v>
      </c>
      <c r="Q37" s="27" t="s">
        <v>64</v>
      </c>
      <c r="R37" s="27">
        <v>3</v>
      </c>
    </row>
    <row r="38" spans="1:18" x14ac:dyDescent="0.25">
      <c r="B38" s="26" t="s">
        <v>183</v>
      </c>
    </row>
    <row r="39" spans="1:18" x14ac:dyDescent="0.25">
      <c r="A39" s="27" t="s">
        <v>39</v>
      </c>
      <c r="B39" s="27" t="s">
        <v>40</v>
      </c>
      <c r="C39" s="27" t="s">
        <v>193</v>
      </c>
      <c r="D39" s="27">
        <v>4</v>
      </c>
      <c r="E39" s="27">
        <f>D39*2</f>
        <v>8</v>
      </c>
      <c r="F39" s="27">
        <v>4</v>
      </c>
      <c r="G39" s="27">
        <f>F39*2</f>
        <v>8</v>
      </c>
      <c r="H39" s="27"/>
      <c r="I39" s="27">
        <v>4</v>
      </c>
      <c r="J39" s="27">
        <f t="shared" ref="J39:J44" si="3">E39+G39+H39+I39</f>
        <v>20</v>
      </c>
      <c r="P39" s="27" t="s">
        <v>177</v>
      </c>
      <c r="Q39" s="27" t="s">
        <v>178</v>
      </c>
      <c r="R39" s="27" t="s">
        <v>182</v>
      </c>
    </row>
    <row r="40" spans="1:18" x14ac:dyDescent="0.25">
      <c r="A40" s="27" t="s">
        <v>41</v>
      </c>
      <c r="B40" s="27" t="s">
        <v>42</v>
      </c>
      <c r="C40" s="27" t="s">
        <v>194</v>
      </c>
      <c r="D40" s="27">
        <v>2</v>
      </c>
      <c r="E40" s="27">
        <f>D40*2</f>
        <v>4</v>
      </c>
      <c r="F40" s="27">
        <v>2</v>
      </c>
      <c r="G40" s="27">
        <f>F40*2</f>
        <v>4</v>
      </c>
      <c r="H40" s="27"/>
      <c r="I40" s="27"/>
      <c r="J40" s="27">
        <f t="shared" si="3"/>
        <v>8</v>
      </c>
      <c r="P40" s="27"/>
      <c r="Q40" s="46" t="s">
        <v>183</v>
      </c>
      <c r="R40" s="76" t="s">
        <v>188</v>
      </c>
    </row>
    <row r="41" spans="1:18" x14ac:dyDescent="0.25">
      <c r="A41" s="27" t="s">
        <v>43</v>
      </c>
      <c r="B41" s="27" t="s">
        <v>44</v>
      </c>
      <c r="C41" s="27" t="s">
        <v>195</v>
      </c>
      <c r="D41" s="27">
        <v>2</v>
      </c>
      <c r="E41" s="27">
        <f>D41*2</f>
        <v>4</v>
      </c>
      <c r="F41" s="27"/>
      <c r="G41" s="27"/>
      <c r="H41" s="27"/>
      <c r="I41" s="27">
        <v>3</v>
      </c>
      <c r="J41" s="27">
        <f t="shared" si="3"/>
        <v>7</v>
      </c>
      <c r="P41" s="27" t="s">
        <v>39</v>
      </c>
      <c r="Q41" s="27" t="s">
        <v>40</v>
      </c>
      <c r="R41" s="27">
        <v>4</v>
      </c>
    </row>
    <row r="42" spans="1:18" x14ac:dyDescent="0.25">
      <c r="A42" s="27" t="s">
        <v>45</v>
      </c>
      <c r="B42" s="27" t="s">
        <v>46</v>
      </c>
      <c r="C42" s="27" t="s">
        <v>196</v>
      </c>
      <c r="D42" s="27">
        <v>2</v>
      </c>
      <c r="E42" s="27">
        <f>D42*2</f>
        <v>4</v>
      </c>
      <c r="F42" s="27"/>
      <c r="G42" s="27"/>
      <c r="H42" s="27"/>
      <c r="I42" s="27"/>
      <c r="J42" s="27">
        <f t="shared" si="3"/>
        <v>4</v>
      </c>
      <c r="P42" s="27" t="s">
        <v>43</v>
      </c>
      <c r="Q42" s="27" t="s">
        <v>44</v>
      </c>
      <c r="R42" s="27">
        <v>3</v>
      </c>
    </row>
    <row r="43" spans="1:18" x14ac:dyDescent="0.25">
      <c r="A43" s="27" t="s">
        <v>47</v>
      </c>
      <c r="B43" s="27" t="s">
        <v>48</v>
      </c>
      <c r="C43" s="27" t="s">
        <v>197</v>
      </c>
      <c r="D43" s="27"/>
      <c r="E43" s="27"/>
      <c r="F43" s="27">
        <v>2</v>
      </c>
      <c r="G43" s="27">
        <f>F43*2</f>
        <v>4</v>
      </c>
      <c r="H43" s="27"/>
      <c r="I43" s="27"/>
      <c r="J43" s="27">
        <f t="shared" si="3"/>
        <v>4</v>
      </c>
      <c r="P43" s="78" t="s">
        <v>198</v>
      </c>
      <c r="Q43" s="78" t="s">
        <v>54</v>
      </c>
      <c r="R43" s="78">
        <v>3</v>
      </c>
    </row>
    <row r="44" spans="1:18" x14ac:dyDescent="0.25">
      <c r="A44" s="27" t="s">
        <v>49</v>
      </c>
      <c r="B44" s="27" t="s">
        <v>50</v>
      </c>
      <c r="C44" s="27" t="s">
        <v>199</v>
      </c>
      <c r="D44" s="27"/>
      <c r="E44" s="27"/>
      <c r="F44" s="27">
        <v>2</v>
      </c>
      <c r="G44" s="27">
        <f>F44*2</f>
        <v>4</v>
      </c>
      <c r="H44" s="27"/>
      <c r="I44" s="27"/>
      <c r="J44" s="27">
        <f t="shared" si="3"/>
        <v>4</v>
      </c>
      <c r="P44" s="27"/>
      <c r="Q44" s="46" t="s">
        <v>200</v>
      </c>
      <c r="R44" s="76"/>
    </row>
    <row r="45" spans="1:18" x14ac:dyDescent="0.25">
      <c r="A45" s="27" t="s">
        <v>51</v>
      </c>
      <c r="B45" s="27" t="s">
        <v>52</v>
      </c>
      <c r="C45" s="27" t="s">
        <v>201</v>
      </c>
      <c r="D45" s="27"/>
      <c r="E45" s="27"/>
      <c r="F45" s="27"/>
      <c r="G45" s="27"/>
      <c r="H45" s="27"/>
      <c r="I45" s="27"/>
      <c r="J45" s="27"/>
      <c r="P45" s="27" t="s">
        <v>57</v>
      </c>
      <c r="Q45" s="27" t="s">
        <v>58</v>
      </c>
      <c r="R45" s="27">
        <v>4</v>
      </c>
    </row>
    <row r="46" spans="1:18" x14ac:dyDescent="0.25">
      <c r="A46" s="27" t="s">
        <v>53</v>
      </c>
      <c r="B46" s="27" t="s">
        <v>54</v>
      </c>
      <c r="C46" s="27" t="s">
        <v>236</v>
      </c>
      <c r="D46" s="27">
        <v>6</v>
      </c>
      <c r="E46" s="27">
        <f>D46*2</f>
        <v>12</v>
      </c>
      <c r="F46" s="27">
        <v>6</v>
      </c>
      <c r="G46" s="27">
        <f>F46*2</f>
        <v>12</v>
      </c>
      <c r="H46" s="27"/>
      <c r="I46" s="27">
        <v>3</v>
      </c>
      <c r="J46" s="27">
        <f>E46+G46+H46+I46</f>
        <v>27</v>
      </c>
      <c r="P46" s="27" t="s">
        <v>59</v>
      </c>
      <c r="Q46" s="27" t="s">
        <v>60</v>
      </c>
      <c r="R46" s="27">
        <v>4</v>
      </c>
    </row>
    <row r="47" spans="1:18" x14ac:dyDescent="0.25">
      <c r="A47" s="41"/>
      <c r="B47" s="80" t="s">
        <v>202</v>
      </c>
      <c r="C47" s="33"/>
      <c r="D47" s="33"/>
      <c r="E47" s="33"/>
      <c r="F47" s="33"/>
      <c r="G47" s="33"/>
      <c r="H47" s="33"/>
      <c r="I47" s="33"/>
      <c r="J47" s="81">
        <f>SUM(J39:J46)</f>
        <v>74</v>
      </c>
      <c r="P47" s="27" t="s">
        <v>69</v>
      </c>
      <c r="Q47" s="27" t="s">
        <v>70</v>
      </c>
      <c r="R47" s="27">
        <v>4</v>
      </c>
    </row>
    <row r="48" spans="1:18" x14ac:dyDescent="0.25">
      <c r="B48" s="26" t="s">
        <v>200</v>
      </c>
    </row>
    <row r="49" spans="1:18" x14ac:dyDescent="0.25">
      <c r="A49" s="27" t="s">
        <v>57</v>
      </c>
      <c r="B49" s="27" t="s">
        <v>58</v>
      </c>
      <c r="C49" s="27" t="s">
        <v>203</v>
      </c>
      <c r="D49" s="27">
        <v>4</v>
      </c>
      <c r="E49" s="27">
        <f>D49*2</f>
        <v>8</v>
      </c>
      <c r="F49" s="27"/>
      <c r="G49" s="27"/>
      <c r="H49" s="27"/>
      <c r="I49" s="27">
        <v>4</v>
      </c>
      <c r="J49" s="27">
        <f t="shared" ref="J49:J56" si="4">E49+G49+H49+I49</f>
        <v>12</v>
      </c>
    </row>
    <row r="50" spans="1:18" x14ac:dyDescent="0.25">
      <c r="A50" s="27" t="s">
        <v>59</v>
      </c>
      <c r="B50" s="27" t="s">
        <v>60</v>
      </c>
      <c r="C50" s="27" t="s">
        <v>204</v>
      </c>
      <c r="D50" s="27">
        <v>4</v>
      </c>
      <c r="E50" s="27">
        <f>D50*2</f>
        <v>8</v>
      </c>
      <c r="F50" s="27">
        <v>4</v>
      </c>
      <c r="G50" s="27">
        <f>F50*2</f>
        <v>8</v>
      </c>
      <c r="H50" s="27"/>
      <c r="I50" s="27">
        <v>4</v>
      </c>
      <c r="J50" s="27">
        <f t="shared" si="4"/>
        <v>20</v>
      </c>
      <c r="P50" s="27" t="s">
        <v>177</v>
      </c>
      <c r="Q50" s="27" t="s">
        <v>178</v>
      </c>
      <c r="R50" s="27" t="s">
        <v>182</v>
      </c>
    </row>
    <row r="51" spans="1:18" x14ac:dyDescent="0.25">
      <c r="A51" s="27" t="s">
        <v>61</v>
      </c>
      <c r="B51" s="27" t="s">
        <v>62</v>
      </c>
      <c r="C51" s="27" t="s">
        <v>205</v>
      </c>
      <c r="D51" s="27"/>
      <c r="E51" s="27"/>
      <c r="F51" s="27">
        <v>4</v>
      </c>
      <c r="G51" s="27">
        <f>F51*2</f>
        <v>8</v>
      </c>
      <c r="H51" s="27"/>
      <c r="I51" s="27"/>
      <c r="J51" s="27">
        <f t="shared" si="4"/>
        <v>8</v>
      </c>
      <c r="P51" s="27"/>
      <c r="Q51" s="46" t="s">
        <v>183</v>
      </c>
      <c r="R51" s="76" t="s">
        <v>189</v>
      </c>
    </row>
    <row r="52" spans="1:18" x14ac:dyDescent="0.25">
      <c r="A52" s="27" t="s">
        <v>63</v>
      </c>
      <c r="B52" s="27" t="s">
        <v>64</v>
      </c>
      <c r="C52" s="27" t="s">
        <v>206</v>
      </c>
      <c r="D52" s="27"/>
      <c r="E52" s="27"/>
      <c r="F52" s="27">
        <v>8</v>
      </c>
      <c r="G52" s="27">
        <f>F52*2</f>
        <v>16</v>
      </c>
      <c r="H52" s="27">
        <v>3</v>
      </c>
      <c r="I52" s="27"/>
      <c r="J52" s="27">
        <f t="shared" si="4"/>
        <v>19</v>
      </c>
      <c r="P52" s="27" t="s">
        <v>47</v>
      </c>
      <c r="Q52" s="27" t="s">
        <v>48</v>
      </c>
      <c r="R52" s="27">
        <v>6</v>
      </c>
    </row>
    <row r="53" spans="1:18" x14ac:dyDescent="0.25">
      <c r="A53" s="27" t="s">
        <v>65</v>
      </c>
      <c r="B53" s="27" t="s">
        <v>66</v>
      </c>
      <c r="C53" s="27" t="s">
        <v>207</v>
      </c>
      <c r="D53" s="27">
        <v>4</v>
      </c>
      <c r="E53" s="27">
        <f>D53*2</f>
        <v>8</v>
      </c>
      <c r="F53" s="27">
        <v>4</v>
      </c>
      <c r="G53" s="27">
        <f>F53*2</f>
        <v>8</v>
      </c>
      <c r="H53" s="27"/>
      <c r="I53" s="27"/>
      <c r="J53" s="27">
        <f t="shared" si="4"/>
        <v>16</v>
      </c>
      <c r="P53" s="27" t="s">
        <v>49</v>
      </c>
      <c r="Q53" s="27" t="s">
        <v>50</v>
      </c>
      <c r="R53" s="27">
        <v>4</v>
      </c>
    </row>
    <row r="54" spans="1:18" x14ac:dyDescent="0.25">
      <c r="A54" s="27" t="s">
        <v>67</v>
      </c>
      <c r="B54" s="27" t="s">
        <v>68</v>
      </c>
      <c r="C54" s="27" t="s">
        <v>208</v>
      </c>
      <c r="D54" s="27">
        <v>4</v>
      </c>
      <c r="E54" s="27">
        <f>D54*2</f>
        <v>8</v>
      </c>
      <c r="F54" s="27"/>
      <c r="G54" s="27"/>
      <c r="H54" s="27"/>
      <c r="I54" s="27"/>
      <c r="J54" s="27">
        <f t="shared" si="4"/>
        <v>8</v>
      </c>
      <c r="P54" s="27" t="s">
        <v>51</v>
      </c>
      <c r="Q54" s="27" t="s">
        <v>52</v>
      </c>
      <c r="R54" s="27">
        <v>2</v>
      </c>
    </row>
    <row r="55" spans="1:18" x14ac:dyDescent="0.25">
      <c r="A55" s="27" t="s">
        <v>69</v>
      </c>
      <c r="B55" s="27" t="s">
        <v>70</v>
      </c>
      <c r="C55" s="27" t="s">
        <v>209</v>
      </c>
      <c r="D55" s="27">
        <v>4</v>
      </c>
      <c r="E55" s="27">
        <f>D55*2</f>
        <v>8</v>
      </c>
      <c r="F55" s="27"/>
      <c r="G55" s="27"/>
      <c r="H55" s="27"/>
      <c r="I55" s="27">
        <v>4</v>
      </c>
      <c r="J55" s="27">
        <f t="shared" si="4"/>
        <v>12</v>
      </c>
      <c r="P55" s="78" t="s">
        <v>198</v>
      </c>
      <c r="Q55" s="78" t="s">
        <v>54</v>
      </c>
      <c r="R55" s="78">
        <v>8</v>
      </c>
    </row>
    <row r="56" spans="1:18" x14ac:dyDescent="0.25">
      <c r="A56" s="27" t="s">
        <v>71</v>
      </c>
      <c r="B56" s="27" t="s">
        <v>72</v>
      </c>
      <c r="C56" s="27" t="s">
        <v>210</v>
      </c>
      <c r="D56" s="27">
        <v>4</v>
      </c>
      <c r="E56" s="27">
        <f>D56*2</f>
        <v>8</v>
      </c>
      <c r="F56" s="27">
        <v>4</v>
      </c>
      <c r="G56" s="27">
        <f>F56*2</f>
        <v>8</v>
      </c>
      <c r="H56" s="27"/>
      <c r="I56" s="27"/>
      <c r="J56" s="27">
        <f t="shared" si="4"/>
        <v>16</v>
      </c>
      <c r="P56" s="27"/>
      <c r="Q56" s="46" t="s">
        <v>200</v>
      </c>
      <c r="R56" s="27"/>
    </row>
    <row r="57" spans="1:18" x14ac:dyDescent="0.25">
      <c r="A57" s="27" t="s">
        <v>73</v>
      </c>
      <c r="B57" s="27" t="s">
        <v>74</v>
      </c>
      <c r="C57" s="27" t="s">
        <v>211</v>
      </c>
      <c r="D57" s="27"/>
      <c r="E57" s="27"/>
      <c r="F57" s="27"/>
      <c r="G57" s="27"/>
      <c r="H57" s="27"/>
      <c r="I57" s="27"/>
      <c r="J57" s="27"/>
      <c r="P57" s="27" t="s">
        <v>59</v>
      </c>
      <c r="Q57" s="27" t="s">
        <v>60</v>
      </c>
      <c r="R57" s="27">
        <v>6</v>
      </c>
    </row>
    <row r="58" spans="1:18" x14ac:dyDescent="0.25">
      <c r="A58" s="41"/>
      <c r="B58" s="80" t="s">
        <v>212</v>
      </c>
      <c r="C58" s="33"/>
      <c r="D58" s="33"/>
      <c r="E58" s="33"/>
      <c r="F58" s="33"/>
      <c r="G58" s="33"/>
      <c r="H58" s="33"/>
      <c r="I58" s="33"/>
      <c r="J58" s="81">
        <f>SUM(J49:J57)</f>
        <v>111</v>
      </c>
      <c r="P58" s="27" t="s">
        <v>61</v>
      </c>
      <c r="Q58" s="27" t="s">
        <v>62</v>
      </c>
      <c r="R58" s="27">
        <v>5</v>
      </c>
    </row>
    <row r="59" spans="1:18" x14ac:dyDescent="0.25">
      <c r="P59" s="27" t="s">
        <v>63</v>
      </c>
      <c r="Q59" s="27" t="s">
        <v>64</v>
      </c>
      <c r="R59" s="27">
        <v>8</v>
      </c>
    </row>
    <row r="60" spans="1:18" x14ac:dyDescent="0.25">
      <c r="P60" s="27" t="s">
        <v>65</v>
      </c>
      <c r="Q60" s="27" t="s">
        <v>66</v>
      </c>
      <c r="R60" s="27">
        <v>5</v>
      </c>
    </row>
    <row r="61" spans="1:18" x14ac:dyDescent="0.25">
      <c r="P61" s="27" t="s">
        <v>67</v>
      </c>
      <c r="Q61" s="27" t="s">
        <v>68</v>
      </c>
      <c r="R61" s="27">
        <v>4</v>
      </c>
    </row>
    <row r="62" spans="1:18" x14ac:dyDescent="0.25">
      <c r="P62" s="27" t="s">
        <v>71</v>
      </c>
      <c r="Q62" s="27" t="s">
        <v>72</v>
      </c>
      <c r="R62" s="27">
        <v>11</v>
      </c>
    </row>
    <row r="67" spans="1:18" x14ac:dyDescent="0.25">
      <c r="D67" t="s">
        <v>214</v>
      </c>
      <c r="P67" s="27" t="s">
        <v>177</v>
      </c>
      <c r="Q67" s="27" t="s">
        <v>178</v>
      </c>
      <c r="R67" s="27" t="s">
        <v>182</v>
      </c>
    </row>
    <row r="68" spans="1:18" x14ac:dyDescent="0.25">
      <c r="B68" s="79" t="s">
        <v>219</v>
      </c>
      <c r="D68" s="27" t="s">
        <v>45</v>
      </c>
      <c r="E68" s="27" t="s">
        <v>216</v>
      </c>
      <c r="F68" s="27" t="s">
        <v>185</v>
      </c>
      <c r="G68" s="27" t="s">
        <v>217</v>
      </c>
      <c r="H68" s="27" t="s">
        <v>189</v>
      </c>
      <c r="I68" s="27" t="s">
        <v>190</v>
      </c>
      <c r="J68" t="s">
        <v>191</v>
      </c>
      <c r="P68" s="27"/>
      <c r="Q68" s="46" t="s">
        <v>183</v>
      </c>
      <c r="R68" s="76" t="s">
        <v>190</v>
      </c>
    </row>
    <row r="69" spans="1:18" x14ac:dyDescent="0.25">
      <c r="A69" t="s">
        <v>177</v>
      </c>
      <c r="B69" t="s">
        <v>178</v>
      </c>
      <c r="C69" t="s">
        <v>179</v>
      </c>
      <c r="K69" t="s">
        <v>218</v>
      </c>
      <c r="P69" s="27" t="s">
        <v>49</v>
      </c>
      <c r="Q69" s="27" t="s">
        <v>50</v>
      </c>
      <c r="R69" s="27">
        <v>2</v>
      </c>
    </row>
    <row r="70" spans="1:18" x14ac:dyDescent="0.25">
      <c r="B70" s="26" t="s">
        <v>183</v>
      </c>
      <c r="P70" s="27" t="s">
        <v>51</v>
      </c>
      <c r="Q70" s="27" t="s">
        <v>52</v>
      </c>
      <c r="R70" s="27">
        <v>4</v>
      </c>
    </row>
    <row r="71" spans="1:18" x14ac:dyDescent="0.25">
      <c r="A71" s="27" t="s">
        <v>39</v>
      </c>
      <c r="B71" s="27" t="s">
        <v>40</v>
      </c>
      <c r="C71" s="27" t="s">
        <v>193</v>
      </c>
      <c r="D71" s="27">
        <v>4</v>
      </c>
      <c r="E71" s="27">
        <f>D71*2</f>
        <v>8</v>
      </c>
      <c r="F71" s="27">
        <v>4</v>
      </c>
      <c r="G71" s="27">
        <f>F71*2</f>
        <v>8</v>
      </c>
      <c r="H71" s="27"/>
      <c r="I71" s="27"/>
      <c r="J71" s="27"/>
      <c r="K71" s="27">
        <f t="shared" ref="K71:K78" si="5">E71+G71+H71+I71+J71</f>
        <v>16</v>
      </c>
      <c r="P71" s="78" t="s">
        <v>198</v>
      </c>
      <c r="Q71" s="78" t="s">
        <v>54</v>
      </c>
      <c r="R71" s="78">
        <v>2</v>
      </c>
    </row>
    <row r="72" spans="1:18" x14ac:dyDescent="0.25">
      <c r="A72" s="27" t="s">
        <v>41</v>
      </c>
      <c r="B72" s="27" t="s">
        <v>42</v>
      </c>
      <c r="C72" s="27" t="s">
        <v>194</v>
      </c>
      <c r="D72" s="27">
        <v>2</v>
      </c>
      <c r="E72" s="27">
        <f>D72*2</f>
        <v>4</v>
      </c>
      <c r="F72" s="27">
        <v>2</v>
      </c>
      <c r="G72" s="27">
        <f>F72*2</f>
        <v>4</v>
      </c>
      <c r="H72" s="27"/>
      <c r="I72" s="27"/>
      <c r="J72" s="27"/>
      <c r="K72" s="27">
        <f t="shared" si="5"/>
        <v>8</v>
      </c>
      <c r="P72" s="27"/>
      <c r="Q72" s="46" t="s">
        <v>200</v>
      </c>
      <c r="R72" s="27"/>
    </row>
    <row r="73" spans="1:18" x14ac:dyDescent="0.25">
      <c r="A73" s="27" t="s">
        <v>43</v>
      </c>
      <c r="B73" s="27" t="s">
        <v>44</v>
      </c>
      <c r="C73" s="27" t="s">
        <v>195</v>
      </c>
      <c r="D73" s="27">
        <v>2</v>
      </c>
      <c r="E73" s="27">
        <f>D73*2</f>
        <v>4</v>
      </c>
      <c r="F73" s="27"/>
      <c r="G73" s="27"/>
      <c r="H73" s="27"/>
      <c r="I73" s="27"/>
      <c r="J73" s="27"/>
      <c r="K73" s="27">
        <f t="shared" si="5"/>
        <v>4</v>
      </c>
      <c r="P73" s="27" t="s">
        <v>61</v>
      </c>
      <c r="Q73" s="27" t="s">
        <v>62</v>
      </c>
      <c r="R73" s="27">
        <v>4</v>
      </c>
    </row>
    <row r="74" spans="1:18" x14ac:dyDescent="0.25">
      <c r="A74" s="27" t="s">
        <v>45</v>
      </c>
      <c r="B74" s="27" t="s">
        <v>46</v>
      </c>
      <c r="C74" s="27" t="s">
        <v>196</v>
      </c>
      <c r="D74" s="27">
        <v>2</v>
      </c>
      <c r="E74" s="27">
        <f>D74*2</f>
        <v>4</v>
      </c>
      <c r="F74" s="27"/>
      <c r="G74" s="27"/>
      <c r="H74" s="27"/>
      <c r="I74" s="27"/>
      <c r="J74" s="27"/>
      <c r="K74" s="27">
        <f t="shared" si="5"/>
        <v>4</v>
      </c>
      <c r="P74" s="27" t="s">
        <v>65</v>
      </c>
      <c r="Q74" s="27" t="s">
        <v>66</v>
      </c>
      <c r="R74" s="27">
        <v>4</v>
      </c>
    </row>
    <row r="75" spans="1:18" x14ac:dyDescent="0.25">
      <c r="A75" s="27" t="s">
        <v>47</v>
      </c>
      <c r="B75" s="27" t="s">
        <v>48</v>
      </c>
      <c r="C75" s="27" t="s">
        <v>197</v>
      </c>
      <c r="D75" s="27"/>
      <c r="E75" s="27"/>
      <c r="F75" s="27">
        <v>2</v>
      </c>
      <c r="G75" s="27">
        <f>F75*2</f>
        <v>4</v>
      </c>
      <c r="H75" s="27">
        <v>6</v>
      </c>
      <c r="I75" s="27"/>
      <c r="J75" s="27"/>
      <c r="K75" s="27">
        <f t="shared" si="5"/>
        <v>10</v>
      </c>
      <c r="P75" s="27" t="s">
        <v>73</v>
      </c>
      <c r="Q75" s="27" t="s">
        <v>74</v>
      </c>
      <c r="R75" s="27">
        <v>5</v>
      </c>
    </row>
    <row r="76" spans="1:18" x14ac:dyDescent="0.25">
      <c r="A76" s="27" t="s">
        <v>49</v>
      </c>
      <c r="B76" s="27" t="s">
        <v>50</v>
      </c>
      <c r="C76" s="27" t="s">
        <v>199</v>
      </c>
      <c r="D76" s="27"/>
      <c r="E76" s="27"/>
      <c r="F76" s="27">
        <v>2</v>
      </c>
      <c r="G76" s="27">
        <f>F76*2</f>
        <v>4</v>
      </c>
      <c r="H76" s="27">
        <v>4</v>
      </c>
      <c r="I76" s="27">
        <v>2</v>
      </c>
      <c r="J76" s="27"/>
      <c r="K76" s="27">
        <f t="shared" si="5"/>
        <v>10</v>
      </c>
    </row>
    <row r="77" spans="1:18" x14ac:dyDescent="0.25">
      <c r="A77" s="27" t="s">
        <v>51</v>
      </c>
      <c r="B77" s="27" t="s">
        <v>52</v>
      </c>
      <c r="C77" s="27" t="s">
        <v>201</v>
      </c>
      <c r="D77" s="27"/>
      <c r="E77" s="27"/>
      <c r="F77" s="27"/>
      <c r="G77" s="27"/>
      <c r="H77" s="27">
        <v>2</v>
      </c>
      <c r="I77" s="27">
        <v>4</v>
      </c>
      <c r="J77" s="27"/>
      <c r="K77" s="27">
        <f t="shared" si="5"/>
        <v>6</v>
      </c>
    </row>
    <row r="78" spans="1:18" x14ac:dyDescent="0.25">
      <c r="A78" s="27" t="s">
        <v>53</v>
      </c>
      <c r="B78" s="27" t="s">
        <v>54</v>
      </c>
      <c r="C78" s="27" t="s">
        <v>236</v>
      </c>
      <c r="D78" s="27">
        <v>6</v>
      </c>
      <c r="E78" s="27">
        <f>D78*2</f>
        <v>12</v>
      </c>
      <c r="F78" s="27">
        <v>6</v>
      </c>
      <c r="G78" s="27">
        <f>F78*2</f>
        <v>12</v>
      </c>
      <c r="H78" s="27">
        <v>8</v>
      </c>
      <c r="I78" s="27">
        <v>2</v>
      </c>
      <c r="J78" s="27"/>
      <c r="K78" s="27">
        <f t="shared" si="5"/>
        <v>34</v>
      </c>
      <c r="P78" s="27" t="s">
        <v>177</v>
      </c>
      <c r="Q78" s="27" t="s">
        <v>178</v>
      </c>
      <c r="R78" s="27" t="s">
        <v>182</v>
      </c>
    </row>
    <row r="79" spans="1:18" x14ac:dyDescent="0.25">
      <c r="A79" s="41"/>
      <c r="B79" s="80" t="s">
        <v>202</v>
      </c>
      <c r="C79" s="33"/>
      <c r="D79" s="33"/>
      <c r="E79" s="33"/>
      <c r="F79" s="33"/>
      <c r="G79" s="33"/>
      <c r="H79" s="33"/>
      <c r="I79" s="33"/>
      <c r="J79" s="33"/>
      <c r="K79" s="81">
        <f>SUM(K71:K78)</f>
        <v>92</v>
      </c>
      <c r="P79" s="27"/>
      <c r="Q79" s="46" t="s">
        <v>200</v>
      </c>
      <c r="R79" s="76" t="s">
        <v>191</v>
      </c>
    </row>
    <row r="80" spans="1:18" x14ac:dyDescent="0.25">
      <c r="B80" s="26" t="s">
        <v>200</v>
      </c>
      <c r="P80" s="27" t="s">
        <v>57</v>
      </c>
      <c r="Q80" s="27" t="s">
        <v>58</v>
      </c>
      <c r="R80" s="27">
        <v>4</v>
      </c>
    </row>
    <row r="81" spans="1:18" x14ac:dyDescent="0.25">
      <c r="A81" s="27" t="s">
        <v>57</v>
      </c>
      <c r="B81" s="27" t="s">
        <v>58</v>
      </c>
      <c r="C81" s="27" t="s">
        <v>203</v>
      </c>
      <c r="D81" s="27">
        <v>4</v>
      </c>
      <c r="E81" s="27">
        <f>D81*2</f>
        <v>8</v>
      </c>
      <c r="F81" s="27"/>
      <c r="G81" s="27"/>
      <c r="H81" s="27"/>
      <c r="I81" s="27"/>
      <c r="J81" s="27">
        <v>4</v>
      </c>
      <c r="K81" s="27">
        <f t="shared" ref="K81:K89" si="6">E81+G81+H81+I81+J81</f>
        <v>12</v>
      </c>
      <c r="P81" s="27" t="s">
        <v>59</v>
      </c>
      <c r="Q81" s="27" t="s">
        <v>60</v>
      </c>
      <c r="R81" s="27">
        <v>4</v>
      </c>
    </row>
    <row r="82" spans="1:18" x14ac:dyDescent="0.25">
      <c r="A82" s="27" t="s">
        <v>59</v>
      </c>
      <c r="B82" s="27" t="s">
        <v>60</v>
      </c>
      <c r="C82" s="27" t="s">
        <v>204</v>
      </c>
      <c r="D82" s="27">
        <v>4</v>
      </c>
      <c r="E82" s="27">
        <f>D82*2</f>
        <v>8</v>
      </c>
      <c r="F82" s="27">
        <v>4</v>
      </c>
      <c r="G82" s="27">
        <f>F82*2</f>
        <v>8</v>
      </c>
      <c r="H82" s="27">
        <v>6</v>
      </c>
      <c r="I82" s="27"/>
      <c r="J82" s="27">
        <v>4</v>
      </c>
      <c r="K82" s="27">
        <f t="shared" si="6"/>
        <v>26</v>
      </c>
      <c r="P82" s="27" t="s">
        <v>63</v>
      </c>
      <c r="Q82" s="27" t="s">
        <v>64</v>
      </c>
      <c r="R82" s="27">
        <v>7</v>
      </c>
    </row>
    <row r="83" spans="1:18" x14ac:dyDescent="0.25">
      <c r="A83" s="27" t="s">
        <v>61</v>
      </c>
      <c r="B83" s="27" t="s">
        <v>62</v>
      </c>
      <c r="C83" s="27" t="s">
        <v>205</v>
      </c>
      <c r="D83" s="27"/>
      <c r="E83" s="27"/>
      <c r="F83" s="27">
        <v>4</v>
      </c>
      <c r="G83" s="27">
        <f>F83*2</f>
        <v>8</v>
      </c>
      <c r="H83" s="27">
        <v>5</v>
      </c>
      <c r="I83" s="27">
        <v>4</v>
      </c>
      <c r="J83" s="27"/>
      <c r="K83" s="27">
        <f t="shared" si="6"/>
        <v>17</v>
      </c>
      <c r="P83" s="27" t="s">
        <v>67</v>
      </c>
      <c r="Q83" s="27" t="s">
        <v>68</v>
      </c>
      <c r="R83" s="27">
        <v>4</v>
      </c>
    </row>
    <row r="84" spans="1:18" x14ac:dyDescent="0.25">
      <c r="A84" s="27" t="s">
        <v>63</v>
      </c>
      <c r="B84" s="27" t="s">
        <v>64</v>
      </c>
      <c r="C84" s="27" t="s">
        <v>206</v>
      </c>
      <c r="D84" s="27"/>
      <c r="E84" s="27"/>
      <c r="F84" s="27">
        <v>8</v>
      </c>
      <c r="G84" s="27">
        <f>F84*2</f>
        <v>16</v>
      </c>
      <c r="H84" s="27">
        <v>8</v>
      </c>
      <c r="I84" s="27"/>
      <c r="J84" s="27">
        <v>7</v>
      </c>
      <c r="K84" s="27">
        <f t="shared" si="6"/>
        <v>31</v>
      </c>
      <c r="P84" s="27" t="s">
        <v>73</v>
      </c>
      <c r="Q84" s="27" t="s">
        <v>74</v>
      </c>
      <c r="R84" s="27">
        <v>9</v>
      </c>
    </row>
    <row r="85" spans="1:18" x14ac:dyDescent="0.25">
      <c r="A85" s="27" t="s">
        <v>65</v>
      </c>
      <c r="B85" s="27" t="s">
        <v>66</v>
      </c>
      <c r="C85" s="27" t="s">
        <v>207</v>
      </c>
      <c r="D85" s="27">
        <v>4</v>
      </c>
      <c r="E85" s="27">
        <f>D85*2</f>
        <v>8</v>
      </c>
      <c r="F85" s="27">
        <v>4</v>
      </c>
      <c r="G85" s="27">
        <f>F85*2</f>
        <v>8</v>
      </c>
      <c r="H85" s="27">
        <v>5</v>
      </c>
      <c r="I85" s="27">
        <v>4</v>
      </c>
      <c r="J85" s="27"/>
      <c r="K85" s="27">
        <f t="shared" si="6"/>
        <v>25</v>
      </c>
    </row>
    <row r="86" spans="1:18" x14ac:dyDescent="0.25">
      <c r="A86" s="27" t="s">
        <v>67</v>
      </c>
      <c r="B86" s="27" t="s">
        <v>68</v>
      </c>
      <c r="C86" s="27" t="s">
        <v>208</v>
      </c>
      <c r="D86" s="27">
        <v>4</v>
      </c>
      <c r="E86" s="27">
        <f>D86*2</f>
        <v>8</v>
      </c>
      <c r="F86" s="27"/>
      <c r="G86" s="27"/>
      <c r="H86" s="27">
        <v>4</v>
      </c>
      <c r="I86" s="27"/>
      <c r="J86" s="27">
        <v>4</v>
      </c>
      <c r="K86" s="27">
        <f t="shared" si="6"/>
        <v>16</v>
      </c>
    </row>
    <row r="87" spans="1:18" x14ac:dyDescent="0.25">
      <c r="A87" s="27" t="s">
        <v>69</v>
      </c>
      <c r="B87" s="27" t="s">
        <v>70</v>
      </c>
      <c r="C87" s="27" t="s">
        <v>209</v>
      </c>
      <c r="D87" s="27">
        <v>4</v>
      </c>
      <c r="E87" s="27">
        <f>D87*2</f>
        <v>8</v>
      </c>
      <c r="F87" s="27"/>
      <c r="G87" s="27"/>
      <c r="H87" s="27"/>
      <c r="I87" s="27"/>
      <c r="J87" s="27"/>
      <c r="K87" s="27">
        <f t="shared" si="6"/>
        <v>8</v>
      </c>
    </row>
    <row r="88" spans="1:18" x14ac:dyDescent="0.25">
      <c r="A88" s="27" t="s">
        <v>71</v>
      </c>
      <c r="B88" s="27" t="s">
        <v>72</v>
      </c>
      <c r="C88" s="27" t="s">
        <v>210</v>
      </c>
      <c r="D88" s="27">
        <v>4</v>
      </c>
      <c r="E88" s="27">
        <f>D88*2</f>
        <v>8</v>
      </c>
      <c r="F88" s="27">
        <v>4</v>
      </c>
      <c r="G88" s="27">
        <f>F88*2</f>
        <v>8</v>
      </c>
      <c r="H88" s="27">
        <v>11</v>
      </c>
      <c r="I88" s="27"/>
      <c r="J88" s="27"/>
      <c r="K88" s="27">
        <f t="shared" si="6"/>
        <v>27</v>
      </c>
    </row>
    <row r="89" spans="1:18" x14ac:dyDescent="0.25">
      <c r="A89" s="82" t="s">
        <v>73</v>
      </c>
      <c r="B89" s="82" t="s">
        <v>74</v>
      </c>
      <c r="C89" s="82" t="s">
        <v>211</v>
      </c>
      <c r="D89" s="82"/>
      <c r="E89" s="82"/>
      <c r="F89" s="82"/>
      <c r="G89" s="82"/>
      <c r="H89" s="27"/>
      <c r="I89" s="27">
        <v>5</v>
      </c>
      <c r="J89" s="27">
        <v>9</v>
      </c>
      <c r="K89" s="27">
        <f t="shared" si="6"/>
        <v>14</v>
      </c>
    </row>
    <row r="90" spans="1:18" x14ac:dyDescent="0.25">
      <c r="A90" s="41"/>
      <c r="B90" s="80" t="s">
        <v>212</v>
      </c>
      <c r="C90" s="33"/>
      <c r="D90" s="33"/>
      <c r="E90" s="33"/>
      <c r="F90" s="33"/>
      <c r="G90" s="33"/>
      <c r="H90" s="33"/>
      <c r="I90" s="33"/>
      <c r="J90" s="33"/>
      <c r="K90" s="81">
        <f>SUM(K81:K89)</f>
        <v>176</v>
      </c>
    </row>
  </sheetData>
  <pageMargins left="0.7" right="0.7" top="0.78749999999999998" bottom="0.78749999999999998" header="0.511811023622047" footer="0.511811023622047"/>
  <pageSetup paperSize="9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zoomScaleNormal="100" workbookViewId="0">
      <selection activeCell="G10" sqref="G10"/>
    </sheetView>
  </sheetViews>
  <sheetFormatPr defaultColWidth="8.7109375" defaultRowHeight="15" x14ac:dyDescent="0.25"/>
  <cols>
    <col min="1" max="1" width="22.140625" customWidth="1"/>
    <col min="2" max="2" width="13.140625" customWidth="1"/>
    <col min="3" max="3" width="13.85546875" customWidth="1"/>
    <col min="8" max="8" width="14.5703125" customWidth="1"/>
    <col min="16384" max="16384" width="11.5703125" customWidth="1"/>
  </cols>
  <sheetData>
    <row r="1" spans="1:5" x14ac:dyDescent="0.25">
      <c r="A1" t="s">
        <v>220</v>
      </c>
    </row>
    <row r="3" spans="1:5" x14ac:dyDescent="0.25">
      <c r="A3" s="27" t="s">
        <v>221</v>
      </c>
      <c r="B3" s="27" t="s">
        <v>222</v>
      </c>
      <c r="C3" s="27" t="s">
        <v>223</v>
      </c>
      <c r="D3" s="27" t="s">
        <v>218</v>
      </c>
      <c r="E3" s="27" t="s">
        <v>224</v>
      </c>
    </row>
    <row r="4" spans="1:5" x14ac:dyDescent="0.25">
      <c r="A4" s="27" t="s">
        <v>225</v>
      </c>
      <c r="B4" s="27">
        <v>245</v>
      </c>
      <c r="C4" s="27">
        <v>181.5</v>
      </c>
      <c r="D4" s="27">
        <f>B4+C4</f>
        <v>426.5</v>
      </c>
      <c r="E4" s="27" t="s">
        <v>18</v>
      </c>
    </row>
    <row r="5" spans="1:5" x14ac:dyDescent="0.25">
      <c r="A5" s="27" t="s">
        <v>226</v>
      </c>
      <c r="B5" s="27">
        <v>1125</v>
      </c>
      <c r="C5" s="27">
        <v>1624</v>
      </c>
      <c r="D5" s="27">
        <f>B5+C5</f>
        <v>2749</v>
      </c>
      <c r="E5" s="27" t="s">
        <v>90</v>
      </c>
    </row>
    <row r="6" spans="1:5" x14ac:dyDescent="0.25">
      <c r="A6" s="27" t="s">
        <v>227</v>
      </c>
      <c r="B6" s="27"/>
      <c r="C6" s="27"/>
      <c r="D6" s="27">
        <v>2700</v>
      </c>
      <c r="E6" s="27" t="s">
        <v>90</v>
      </c>
    </row>
    <row r="7" spans="1:5" x14ac:dyDescent="0.25">
      <c r="A7" s="27" t="s">
        <v>228</v>
      </c>
      <c r="B7" s="27">
        <v>74</v>
      </c>
      <c r="C7" s="27">
        <v>92</v>
      </c>
      <c r="D7" s="27">
        <f>B7+C7</f>
        <v>166</v>
      </c>
      <c r="E7" s="27" t="s">
        <v>20</v>
      </c>
    </row>
    <row r="8" spans="1:5" x14ac:dyDescent="0.25">
      <c r="A8" s="27" t="s">
        <v>229</v>
      </c>
      <c r="B8" s="27">
        <v>111</v>
      </c>
      <c r="C8" s="27">
        <v>176</v>
      </c>
      <c r="D8" s="27">
        <f>B8+C8</f>
        <v>287</v>
      </c>
      <c r="E8" s="27" t="s">
        <v>20</v>
      </c>
    </row>
    <row r="9" spans="1:5" x14ac:dyDescent="0.25">
      <c r="A9" s="27" t="s">
        <v>230</v>
      </c>
      <c r="B9" s="27">
        <v>2</v>
      </c>
      <c r="C9" s="27">
        <v>2</v>
      </c>
      <c r="D9" s="27">
        <f>B9+C9</f>
        <v>4</v>
      </c>
      <c r="E9" s="27" t="s">
        <v>20</v>
      </c>
    </row>
    <row r="10" spans="1:5" x14ac:dyDescent="0.25">
      <c r="A10" s="27" t="s">
        <v>232</v>
      </c>
      <c r="B10" s="27">
        <v>37</v>
      </c>
      <c r="C10" s="27">
        <v>53.6</v>
      </c>
      <c r="D10" s="27">
        <f>B10+C10</f>
        <v>90.6</v>
      </c>
      <c r="E10" s="27" t="s">
        <v>15</v>
      </c>
    </row>
    <row r="11" spans="1:5" x14ac:dyDescent="0.25">
      <c r="A11" s="27" t="s">
        <v>231</v>
      </c>
      <c r="B11" s="27"/>
      <c r="C11" s="27"/>
      <c r="D11" s="27">
        <v>2790</v>
      </c>
      <c r="E11" s="27" t="s">
        <v>15</v>
      </c>
    </row>
  </sheetData>
  <pageMargins left="0.7" right="0.7" top="0.78749999999999998" bottom="0.78749999999999998" header="0.511811023622047" footer="0.511811023622047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1672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5</vt:i4>
      </vt:variant>
    </vt:vector>
  </HeadingPairs>
  <TitlesOfParts>
    <vt:vector size="9" baseType="lpstr">
      <vt:lpstr>titul. stránka</vt:lpstr>
      <vt:lpstr>rozpočet</vt:lpstr>
      <vt:lpstr>seznam rostlin</vt:lpstr>
      <vt:lpstr>výkaz výměr</vt:lpstr>
      <vt:lpstr>rozpočet!Názvy_tisku</vt:lpstr>
      <vt:lpstr>rozpočet!Oblast_tisku</vt:lpstr>
      <vt:lpstr>'seznam rostlin'!Oblast_tisku</vt:lpstr>
      <vt:lpstr>'titul. stránka'!Oblast_tisku</vt:lpstr>
      <vt:lpstr>'výkaz výměr'!Oblast_tisku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dc:description/>
  <cp:lastModifiedBy>Hečová Petra, Ing.</cp:lastModifiedBy>
  <cp:revision>170</cp:revision>
  <cp:lastPrinted>2024-12-04T21:24:33Z</cp:lastPrinted>
  <dcterms:created xsi:type="dcterms:W3CDTF">2015-06-05T18:19:34Z</dcterms:created>
  <dcterms:modified xsi:type="dcterms:W3CDTF">2025-12-16T10:48:26Z</dcterms:modified>
  <dc:language>cs-CZ</dc:language>
</cp:coreProperties>
</file>